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JAMES\Working Groups\Pmax\"/>
    </mc:Choice>
  </mc:AlternateContent>
  <bookViews>
    <workbookView xWindow="0" yWindow="0" windowWidth="28800" windowHeight="12435"/>
  </bookViews>
  <sheets>
    <sheet name="P6 calculator" sheetId="2" r:id="rId1"/>
    <sheet name="Distances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9" i="2" l="1"/>
  <c r="G108" i="2"/>
  <c r="G66" i="2"/>
  <c r="G65" i="2"/>
  <c r="F99" i="2" l="1"/>
  <c r="F100" i="2"/>
  <c r="D108" i="2"/>
  <c r="D66" i="2"/>
  <c r="C64" i="2" l="1"/>
  <c r="D65" i="2" s="1"/>
  <c r="K49" i="2" l="1"/>
  <c r="K48" i="2"/>
  <c r="J47" i="2"/>
  <c r="J48" i="2"/>
  <c r="J49" i="2"/>
  <c r="J50" i="2"/>
  <c r="J51" i="2"/>
  <c r="D53" i="2"/>
  <c r="J53" i="2" s="1"/>
  <c r="F53" i="2"/>
  <c r="L53" i="2"/>
  <c r="F54" i="2"/>
  <c r="J54" i="2"/>
  <c r="L54" i="2"/>
  <c r="D55" i="2"/>
  <c r="J55" i="2" s="1"/>
  <c r="F55" i="2"/>
  <c r="L55" i="2"/>
  <c r="D56" i="2"/>
  <c r="J56" i="2" s="1"/>
  <c r="F56" i="2"/>
  <c r="L56" i="2"/>
  <c r="D57" i="2"/>
  <c r="J57" i="2" s="1"/>
  <c r="D58" i="2"/>
  <c r="J58" i="2" s="1"/>
  <c r="F58" i="2"/>
  <c r="L58" i="2" s="1"/>
  <c r="D59" i="2"/>
  <c r="J59" i="2" s="1"/>
  <c r="F59" i="2"/>
  <c r="L59" i="2" s="1"/>
  <c r="D60" i="2"/>
  <c r="J60" i="2" s="1"/>
  <c r="F60" i="2"/>
  <c r="L60" i="2" s="1"/>
  <c r="D61" i="2"/>
  <c r="J61" i="2" s="1"/>
  <c r="F61" i="2"/>
  <c r="L61" i="2" s="1"/>
  <c r="I64" i="2"/>
  <c r="I65" i="2"/>
  <c r="J65" i="2"/>
  <c r="M66" i="2"/>
  <c r="I66" i="2"/>
  <c r="J66" i="2"/>
  <c r="D68" i="2"/>
  <c r="D76" i="2"/>
  <c r="J76" i="2" s="1"/>
  <c r="I86" i="2"/>
  <c r="J86" i="2"/>
  <c r="K86" i="2"/>
  <c r="M86" i="2"/>
  <c r="C87" i="2"/>
  <c r="D87" i="2" s="1"/>
  <c r="D94" i="2"/>
  <c r="J94" i="2" s="1"/>
  <c r="F94" i="2"/>
  <c r="L94" i="2"/>
  <c r="F95" i="2"/>
  <c r="J95" i="2"/>
  <c r="L95" i="2"/>
  <c r="D96" i="2"/>
  <c r="J96" i="2" s="1"/>
  <c r="F96" i="2"/>
  <c r="L96" i="2"/>
  <c r="D97" i="2"/>
  <c r="J97" i="2" s="1"/>
  <c r="F97" i="2"/>
  <c r="L97" i="2"/>
  <c r="D98" i="2"/>
  <c r="J98" i="2" s="1"/>
  <c r="D99" i="2"/>
  <c r="J99" i="2" s="1"/>
  <c r="L99" i="2"/>
  <c r="D100" i="2"/>
  <c r="J100" i="2" s="1"/>
  <c r="L100" i="2"/>
  <c r="D101" i="2"/>
  <c r="J101" i="2" s="1"/>
  <c r="F101" i="2"/>
  <c r="L101" i="2" s="1"/>
  <c r="D102" i="2"/>
  <c r="J102" i="2" s="1"/>
  <c r="F102" i="2"/>
  <c r="L102" i="2" s="1"/>
  <c r="I107" i="2"/>
  <c r="C108" i="2"/>
  <c r="I108" i="2" s="1"/>
  <c r="J108" i="2"/>
  <c r="C109" i="2"/>
  <c r="J125" i="2"/>
  <c r="E131" i="2"/>
  <c r="K131" i="2" s="1"/>
  <c r="J68" i="2" l="1"/>
  <c r="I109" i="2"/>
  <c r="D109" i="2"/>
  <c r="M108" i="2"/>
  <c r="G102" i="2"/>
  <c r="E109" i="2" s="1"/>
  <c r="D116" i="2" s="1"/>
  <c r="E116" i="2" s="1"/>
  <c r="F116" i="2" s="1"/>
  <c r="M65" i="2"/>
  <c r="M68" i="2" s="1"/>
  <c r="J81" i="2" s="1"/>
  <c r="M102" i="2"/>
  <c r="G101" i="2"/>
  <c r="E108" i="2" s="1"/>
  <c r="D115" i="2" s="1"/>
  <c r="G68" i="2"/>
  <c r="D81" i="2" s="1"/>
  <c r="M99" i="2"/>
  <c r="M109" i="2"/>
  <c r="I87" i="2"/>
  <c r="J87" i="2" s="1"/>
  <c r="M101" i="2"/>
  <c r="K108" i="2" s="1"/>
  <c r="J115" i="2" s="1"/>
  <c r="M58" i="2"/>
  <c r="G61" i="2"/>
  <c r="E66" i="2" s="1"/>
  <c r="D71" i="2" s="1"/>
  <c r="E71" i="2" s="1"/>
  <c r="F71" i="2" s="1"/>
  <c r="G58" i="2"/>
  <c r="M60" i="2"/>
  <c r="K65" i="2" s="1"/>
  <c r="J70" i="2" s="1"/>
  <c r="G60" i="2"/>
  <c r="E65" i="2" s="1"/>
  <c r="D70" i="2" s="1"/>
  <c r="M61" i="2"/>
  <c r="K66" i="2" s="1"/>
  <c r="J71" i="2" s="1"/>
  <c r="K71" i="2" s="1"/>
  <c r="L71" i="2" s="1"/>
  <c r="G99" i="2"/>
  <c r="D113" i="2"/>
  <c r="J109" i="2"/>
  <c r="K109" i="2" s="1"/>
  <c r="J116" i="2" s="1"/>
  <c r="K116" i="2" s="1"/>
  <c r="L116" i="2" s="1"/>
  <c r="M113" i="2" l="1"/>
  <c r="J124" i="2" s="1"/>
  <c r="G113" i="2"/>
  <c r="D124" i="2" s="1"/>
  <c r="E113" i="2"/>
  <c r="E68" i="2"/>
  <c r="K68" i="2"/>
  <c r="J113" i="2"/>
  <c r="K70" i="2"/>
  <c r="J78" i="2"/>
  <c r="J77" i="2"/>
  <c r="D120" i="2"/>
  <c r="D121" i="2"/>
  <c r="E115" i="2"/>
  <c r="D78" i="2"/>
  <c r="E70" i="2"/>
  <c r="D77" i="2"/>
  <c r="J120" i="2"/>
  <c r="K115" i="2"/>
  <c r="J121" i="2"/>
  <c r="K113" i="2"/>
  <c r="L115" i="2" l="1"/>
  <c r="M100" i="2"/>
  <c r="M98" i="2" s="1"/>
  <c r="I131" i="2" s="1"/>
  <c r="F70" i="2"/>
  <c r="G59" i="2"/>
  <c r="G57" i="2" s="1"/>
  <c r="F115" i="2"/>
  <c r="G100" i="2"/>
  <c r="G98" i="2" s="1"/>
  <c r="L70" i="2"/>
  <c r="M59" i="2"/>
  <c r="M57" i="2" s="1"/>
  <c r="F66" i="2" l="1"/>
  <c r="L66" i="2" s="1"/>
  <c r="F65" i="2"/>
  <c r="C131" i="2"/>
  <c r="F109" i="2"/>
  <c r="L109" i="2" s="1"/>
  <c r="F108" i="2"/>
  <c r="L65" i="2" l="1"/>
  <c r="L68" i="2" s="1"/>
  <c r="J72" i="2" s="1"/>
  <c r="F68" i="2"/>
  <c r="D72" i="2" s="1"/>
  <c r="L108" i="2"/>
  <c r="L113" i="2" s="1"/>
  <c r="J117" i="2" s="1"/>
  <c r="F113" i="2"/>
  <c r="D117" i="2" s="1"/>
  <c r="D123" i="2" l="1"/>
  <c r="E117" i="2"/>
  <c r="E118" i="2" s="1"/>
  <c r="D122" i="2"/>
  <c r="F117" i="2"/>
  <c r="D118" i="2"/>
  <c r="J123" i="2"/>
  <c r="J118" i="2"/>
  <c r="L117" i="2"/>
  <c r="K117" i="2"/>
  <c r="K118" i="2" s="1"/>
  <c r="J122" i="2"/>
  <c r="E72" i="2"/>
  <c r="E73" i="2" s="1"/>
  <c r="D73" i="2"/>
  <c r="D75" i="2" s="1"/>
  <c r="F72" i="2"/>
  <c r="D79" i="2"/>
  <c r="D80" i="2"/>
  <c r="J80" i="2"/>
  <c r="L72" i="2"/>
  <c r="J73" i="2"/>
  <c r="J75" i="2" s="1"/>
  <c r="K72" i="2"/>
  <c r="K73" i="2" s="1"/>
  <c r="J79" i="2"/>
  <c r="D127" i="2" l="1"/>
  <c r="J82" i="2"/>
  <c r="K87" i="2" s="1"/>
  <c r="M87" i="2" s="1"/>
  <c r="J127" i="2"/>
  <c r="D82" i="2"/>
  <c r="E87" i="2" s="1"/>
  <c r="G87" i="2" s="1"/>
  <c r="D131" i="2" l="1"/>
  <c r="F131" i="2" l="1"/>
  <c r="F14" i="2"/>
  <c r="J131" i="2"/>
  <c r="L131" i="2" s="1"/>
  <c r="M131" i="2" s="1"/>
  <c r="N131" i="2" s="1"/>
  <c r="G131" i="2"/>
  <c r="H131" i="2" s="1"/>
  <c r="H14" i="2" l="1"/>
</calcChain>
</file>

<file path=xl/sharedStrings.xml><?xml version="1.0" encoding="utf-8"?>
<sst xmlns="http://schemas.openxmlformats.org/spreadsheetml/2006/main" count="341" uniqueCount="148">
  <si>
    <t>Gross TCE</t>
  </si>
  <si>
    <t>Nett TCE</t>
  </si>
  <si>
    <t>Nett revenue</t>
  </si>
  <si>
    <t>Commission</t>
  </si>
  <si>
    <t>Freight pmt</t>
  </si>
  <si>
    <t>Cargo lift - MT</t>
  </si>
  <si>
    <t>Total Expenses</t>
  </si>
  <si>
    <t>Misc</t>
  </si>
  <si>
    <t>Port costs</t>
  </si>
  <si>
    <t>MDO in Port</t>
  </si>
  <si>
    <t>IFO in Port</t>
  </si>
  <si>
    <t>MDO at Sea</t>
  </si>
  <si>
    <t>IFO at Sea</t>
  </si>
  <si>
    <t>Total days</t>
  </si>
  <si>
    <t>Port days</t>
  </si>
  <si>
    <t>Laden days</t>
  </si>
  <si>
    <t>Ballast days</t>
  </si>
  <si>
    <t>Totals</t>
  </si>
  <si>
    <t>Sea days</t>
  </si>
  <si>
    <t>Distance - NM</t>
  </si>
  <si>
    <t>Sea margin - Lad</t>
  </si>
  <si>
    <t>MGO price</t>
  </si>
  <si>
    <t>Sea margin - Ball</t>
  </si>
  <si>
    <t>IFO price</t>
  </si>
  <si>
    <t>IFO in port</t>
  </si>
  <si>
    <t>Bunkers/Constants</t>
  </si>
  <si>
    <t>MDO in port</t>
  </si>
  <si>
    <t>Grain cubic</t>
  </si>
  <si>
    <t>MDO at sea</t>
  </si>
  <si>
    <t>TPC</t>
  </si>
  <si>
    <t>Cargo lift</t>
  </si>
  <si>
    <t>IFO consumption</t>
  </si>
  <si>
    <t>Draft</t>
  </si>
  <si>
    <t>Laden speed</t>
  </si>
  <si>
    <t>Deadweight</t>
  </si>
  <si>
    <t>n/a</t>
  </si>
  <si>
    <t>Year of build</t>
  </si>
  <si>
    <t>max 15 years</t>
  </si>
  <si>
    <t>Draft restriction</t>
  </si>
  <si>
    <t>Ballast speed</t>
  </si>
  <si>
    <t>Vessel's name</t>
  </si>
  <si>
    <t>Slow Speed</t>
  </si>
  <si>
    <t>Full Speed</t>
  </si>
  <si>
    <t>Gross freight</t>
  </si>
  <si>
    <t>Nett freight rate</t>
  </si>
  <si>
    <t>Nett T/C cost</t>
  </si>
  <si>
    <t>Gross T/C cost</t>
  </si>
  <si>
    <t>Nett Ball bonus</t>
  </si>
  <si>
    <t>Nett Ball Bonus</t>
  </si>
  <si>
    <t>Nett hire</t>
  </si>
  <si>
    <t>Qingdao</t>
  </si>
  <si>
    <t>Santos</t>
  </si>
  <si>
    <t>Singapore</t>
  </si>
  <si>
    <t>stow factor</t>
  </si>
  <si>
    <t>turn time</t>
  </si>
  <si>
    <t>24 hrs bends</t>
  </si>
  <si>
    <t>Discharge port</t>
  </si>
  <si>
    <t>Load port</t>
  </si>
  <si>
    <t>Terms</t>
  </si>
  <si>
    <t>Cape tbn</t>
  </si>
  <si>
    <t xml:space="preserve">            APS calculation on Market Vessel</t>
  </si>
  <si>
    <t>Laden</t>
  </si>
  <si>
    <t>Ballast</t>
  </si>
  <si>
    <t>Baltic Pmax P6 RV</t>
  </si>
  <si>
    <t>Port MDO</t>
  </si>
  <si>
    <t>Port IFO</t>
  </si>
  <si>
    <t>Slow cons</t>
  </si>
  <si>
    <t>Slow speed</t>
  </si>
  <si>
    <t>Full cons</t>
  </si>
  <si>
    <t>Full speed</t>
  </si>
  <si>
    <t>constants</t>
  </si>
  <si>
    <t>Cubic</t>
  </si>
  <si>
    <t>Dwt</t>
  </si>
  <si>
    <t>Vessel</t>
  </si>
  <si>
    <t>Sea margin - laden</t>
  </si>
  <si>
    <t>Sea margin - ballast</t>
  </si>
  <si>
    <t>Santos/Qingdao</t>
  </si>
  <si>
    <t>Dischg d/a's</t>
  </si>
  <si>
    <t>Load d/a's</t>
  </si>
  <si>
    <t>Comms</t>
  </si>
  <si>
    <t>Route</t>
  </si>
  <si>
    <t>Description</t>
  </si>
  <si>
    <t>MDO</t>
  </si>
  <si>
    <t>IFO</t>
  </si>
  <si>
    <t>BUNKERS</t>
  </si>
  <si>
    <t>Braz/FE</t>
  </si>
  <si>
    <t>P6 equivalent</t>
  </si>
  <si>
    <t>Santos/Qdao</t>
  </si>
  <si>
    <t>Ball bonus</t>
  </si>
  <si>
    <t>T/C RATE</t>
  </si>
  <si>
    <t>ROUTE</t>
  </si>
  <si>
    <t>Line 14 columns D &amp; E , insert the fixed rate &amp; BB</t>
  </si>
  <si>
    <t>Line 35  insert the vessel fixed specs</t>
  </si>
  <si>
    <t>shex (1.37 factor)</t>
  </si>
  <si>
    <t>It is calcd on cubic basis, I can easily add in a draft retriction function if needed in G54 and then ref the lift to this or whatever is lowest figure</t>
  </si>
  <si>
    <t>Originating Port</t>
  </si>
  <si>
    <t>Bahia Blanca</t>
  </si>
  <si>
    <t>Bandar Khomeini</t>
  </si>
  <si>
    <t>Busan</t>
  </si>
  <si>
    <t>Butterworth</t>
  </si>
  <si>
    <t>Cape Town</t>
  </si>
  <si>
    <t>Chennai</t>
  </si>
  <si>
    <t>Cigading</t>
  </si>
  <si>
    <t>Colombo</t>
  </si>
  <si>
    <t>Dubai</t>
  </si>
  <si>
    <t>Durban</t>
  </si>
  <si>
    <t>Fortaleza</t>
  </si>
  <si>
    <t>Guangzhou</t>
  </si>
  <si>
    <t>Haiphong</t>
  </si>
  <si>
    <t>Hay Point</t>
  </si>
  <si>
    <t>Ho Chi Minh City</t>
  </si>
  <si>
    <t>Hong Kong</t>
  </si>
  <si>
    <t>Imabari</t>
  </si>
  <si>
    <t>Incheon</t>
  </si>
  <si>
    <t>Itaqui</t>
  </si>
  <si>
    <t>Jeddah</t>
  </si>
  <si>
    <t>Kandla</t>
  </si>
  <si>
    <t>Kaohsiung</t>
  </si>
  <si>
    <t>Karachi</t>
  </si>
  <si>
    <t>Koh Si Chang</t>
  </si>
  <si>
    <t>Kolkata</t>
  </si>
  <si>
    <t>Macapa</t>
  </si>
  <si>
    <t>Montevideo</t>
  </si>
  <si>
    <t>Muscat</t>
  </si>
  <si>
    <t>New Mangalore</t>
  </si>
  <si>
    <t>Osaka</t>
  </si>
  <si>
    <t>Paranagua</t>
  </si>
  <si>
    <t>Pondicherry</t>
  </si>
  <si>
    <t>Port Dickson</t>
  </si>
  <si>
    <t>Port Klang</t>
  </si>
  <si>
    <t>Port Said</t>
  </si>
  <si>
    <t>Praia Mole</t>
  </si>
  <si>
    <t>Rio Grande</t>
  </si>
  <si>
    <t>Saleef</t>
  </si>
  <si>
    <t>San Nicolas</t>
  </si>
  <si>
    <t>Shanghai</t>
  </si>
  <si>
    <t>Subic Bay</t>
  </si>
  <si>
    <t>Tanjun Bara</t>
  </si>
  <si>
    <t>Trincomalee</t>
  </si>
  <si>
    <t>Tubarao</t>
  </si>
  <si>
    <t>Vladivostok</t>
  </si>
  <si>
    <t>Zhanjiang</t>
  </si>
  <si>
    <t>IMPORTANT! Please ensure the following parameters are correct before using the calculator:</t>
  </si>
  <si>
    <t>83000 dwt</t>
  </si>
  <si>
    <t>S'pore prices</t>
  </si>
  <si>
    <t xml:space="preserve">     DOP S'pore TCE basis Baltic Tess 82</t>
  </si>
  <si>
    <t>66,000 10%</t>
  </si>
  <si>
    <t>Key Spring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</si>
</sst>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[$$-409]#,##0.00_ ;\-[$$-409]#,##0.00\ "/>
    <numFmt numFmtId="165" formatCode="[$$-409]#,##0_ ;[Red]\-[$$-409]#,##0\ "/>
    <numFmt numFmtId="166" formatCode="[$$-409]#,##0"/>
    <numFmt numFmtId="167" formatCode="0.0"/>
    <numFmt numFmtId="168" formatCode="[$$-409]#,##0_ ;\-[$$-409]#,##0\ "/>
    <numFmt numFmtId="169" formatCode="0.0%"/>
    <numFmt numFmtId="170" formatCode="[$$-409]#,##0.0"/>
    <numFmt numFmtId="171" formatCode="#,##0;[Red]#,##0"/>
    <numFmt numFmtId="172" formatCode="#,##0.0_);\(#,##0.0\)"/>
    <numFmt numFmtId="173" formatCode="[$$-409]#,##0.00"/>
    <numFmt numFmtId="174" formatCode="[$$-409]#,##0.00_ ;[Red]\-[$$-409]#,##0.00\ "/>
    <numFmt numFmtId="175" formatCode="[$$-409]#,##0.000_ ;[Red]\-[$$-409]#,##0.000\ 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indexed="17"/>
      <name val="Arial"/>
      <family val="2"/>
    </font>
    <font>
      <b/>
      <sz val="9"/>
      <color indexed="17"/>
      <name val="Arial"/>
      <family val="2"/>
    </font>
    <font>
      <b/>
      <sz val="9"/>
      <color indexed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indexed="17"/>
      <name val="Arial"/>
      <family val="2"/>
    </font>
    <font>
      <b/>
      <sz val="10"/>
      <color indexed="17"/>
      <name val="Arial"/>
      <family val="2"/>
    </font>
    <font>
      <sz val="10"/>
      <color rgb="FFFF0000"/>
      <name val="Arial"/>
      <family val="2"/>
    </font>
    <font>
      <b/>
      <u/>
      <sz val="10"/>
      <color rgb="FF0000FF"/>
      <name val="Arial"/>
      <family val="2"/>
    </font>
    <font>
      <b/>
      <u/>
      <sz val="10"/>
      <name val="Arial"/>
      <family val="2"/>
    </font>
    <font>
      <sz val="11"/>
      <name val="Calibri"/>
      <family val="2"/>
    </font>
    <font>
      <sz val="11"/>
      <color rgb="FF0000FF"/>
      <name val="Calibri"/>
      <family val="2"/>
      <scheme val="minor"/>
    </font>
    <font>
      <b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6699FF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5">
    <xf numFmtId="0" fontId="0" fillId="0" borderId="0" xfId="0"/>
    <xf numFmtId="0" fontId="1" fillId="0" borderId="0" xfId="0" applyFont="1"/>
    <xf numFmtId="22" fontId="15" fillId="0" borderId="0" xfId="0" applyNumberFormat="1" applyFont="1" applyFill="1" applyBorder="1" applyAlignment="1" applyProtection="1">
      <alignment horizontal="left" vertical="top"/>
    </xf>
    <xf numFmtId="0" fontId="16" fillId="0" borderId="0" xfId="0" applyFont="1"/>
    <xf numFmtId="0" fontId="1" fillId="0" borderId="0" xfId="1" applyFont="1" applyAlignment="1" applyProtection="1">
      <alignment horizontal="center" vertical="center"/>
      <protection locked="0"/>
    </xf>
    <xf numFmtId="0" fontId="1" fillId="0" borderId="0" xfId="1" applyFont="1" applyProtection="1">
      <protection locked="0"/>
    </xf>
    <xf numFmtId="0" fontId="7" fillId="0" borderId="0" xfId="1" applyFont="1" applyFill="1" applyAlignment="1" applyProtection="1">
      <alignment horizontal="center"/>
      <protection locked="0"/>
    </xf>
    <xf numFmtId="0" fontId="14" fillId="5" borderId="0" xfId="1" applyFont="1" applyFill="1" applyAlignment="1" applyProtection="1">
      <alignment horizontal="center" vertical="center"/>
      <protection locked="0"/>
    </xf>
    <xf numFmtId="0" fontId="14" fillId="4" borderId="0" xfId="1" applyFont="1" applyFill="1" applyAlignment="1" applyProtection="1">
      <alignment horizontal="center" vertical="center"/>
      <protection locked="0"/>
    </xf>
    <xf numFmtId="0" fontId="7" fillId="4" borderId="0" xfId="1" applyFont="1" applyFill="1" applyAlignment="1" applyProtection="1">
      <alignment horizontal="center"/>
      <protection locked="0"/>
    </xf>
    <xf numFmtId="0" fontId="8" fillId="0" borderId="0" xfId="1" applyFont="1" applyFill="1" applyAlignment="1" applyProtection="1">
      <alignment horizontal="center"/>
      <protection locked="0"/>
    </xf>
    <xf numFmtId="0" fontId="7" fillId="5" borderId="0" xfId="1" applyFont="1" applyFill="1" applyAlignment="1" applyProtection="1">
      <alignment horizontal="center" vertical="center"/>
      <protection locked="0"/>
    </xf>
    <xf numFmtId="0" fontId="7" fillId="4" borderId="0" xfId="1" applyFont="1" applyFill="1" applyAlignment="1" applyProtection="1">
      <alignment horizontal="center" vertical="center"/>
      <protection locked="0"/>
    </xf>
    <xf numFmtId="0" fontId="1" fillId="4" borderId="0" xfId="1" applyFont="1" applyFill="1" applyAlignment="1" applyProtection="1">
      <alignment horizontal="center"/>
      <protection locked="0"/>
    </xf>
    <xf numFmtId="0" fontId="8" fillId="0" borderId="28" xfId="1" applyFont="1" applyFill="1" applyBorder="1" applyAlignment="1" applyProtection="1">
      <alignment horizontal="center"/>
      <protection locked="0"/>
    </xf>
    <xf numFmtId="0" fontId="7" fillId="5" borderId="0" xfId="1" applyFont="1" applyFill="1" applyAlignment="1" applyProtection="1">
      <alignment horizontal="center"/>
      <protection locked="0"/>
    </xf>
    <xf numFmtId="0" fontId="7" fillId="3" borderId="13" xfId="1" applyFont="1" applyFill="1" applyBorder="1" applyAlignment="1" applyProtection="1">
      <alignment horizontal="center"/>
      <protection locked="0"/>
    </xf>
    <xf numFmtId="0" fontId="1" fillId="0" borderId="0" xfId="1" applyFont="1" applyFill="1" applyAlignment="1" applyProtection="1">
      <alignment horizontal="center"/>
      <protection locked="0"/>
    </xf>
    <xf numFmtId="0" fontId="8" fillId="3" borderId="29" xfId="1" applyFont="1" applyFill="1" applyBorder="1" applyAlignment="1" applyProtection="1">
      <alignment horizontal="center"/>
      <protection locked="0"/>
    </xf>
    <xf numFmtId="0" fontId="1" fillId="0" borderId="27" xfId="1" applyFont="1" applyFill="1" applyBorder="1" applyAlignment="1" applyProtection="1">
      <alignment horizontal="center"/>
      <protection locked="0"/>
    </xf>
    <xf numFmtId="165" fontId="1" fillId="4" borderId="22" xfId="1" applyNumberFormat="1" applyFont="1" applyFill="1" applyBorder="1" applyAlignment="1" applyProtection="1">
      <alignment horizontal="center" vertical="center"/>
      <protection locked="0"/>
    </xf>
    <xf numFmtId="165" fontId="1" fillId="4" borderId="23" xfId="1" applyNumberFormat="1" applyFont="1" applyFill="1" applyBorder="1" applyAlignment="1" applyProtection="1">
      <alignment horizontal="center" vertical="center"/>
      <protection locked="0"/>
    </xf>
    <xf numFmtId="175" fontId="10" fillId="3" borderId="11" xfId="2" applyNumberFormat="1" applyFont="1" applyFill="1" applyBorder="1" applyAlignment="1" applyProtection="1">
      <alignment horizontal="center" vertical="center"/>
      <protection locked="0"/>
    </xf>
    <xf numFmtId="175" fontId="10" fillId="0" borderId="30" xfId="2" applyNumberFormat="1" applyFont="1" applyFill="1" applyBorder="1" applyAlignment="1" applyProtection="1">
      <alignment horizontal="center" vertical="center"/>
      <protection locked="0"/>
    </xf>
    <xf numFmtId="165" fontId="8" fillId="3" borderId="0" xfId="2" applyNumberFormat="1" applyFont="1" applyFill="1" applyBorder="1" applyAlignment="1" applyProtection="1">
      <alignment horizontal="center" vertical="center"/>
      <protection locked="0"/>
    </xf>
    <xf numFmtId="175" fontId="10" fillId="0" borderId="27" xfId="2" applyNumberFormat="1" applyFont="1" applyFill="1" applyBorder="1" applyAlignment="1" applyProtection="1">
      <alignment horizontal="center" vertical="center"/>
      <protection locked="0"/>
    </xf>
    <xf numFmtId="175" fontId="10" fillId="0" borderId="0" xfId="2" applyNumberFormat="1" applyFont="1" applyFill="1" applyAlignment="1" applyProtection="1">
      <alignment horizontal="center" vertical="center"/>
      <protection locked="0"/>
    </xf>
    <xf numFmtId="165" fontId="1" fillId="0" borderId="0" xfId="1" applyNumberFormat="1" applyFont="1" applyFill="1" applyAlignment="1" applyProtection="1">
      <alignment horizontal="left" vertical="center"/>
      <protection locked="0"/>
    </xf>
    <xf numFmtId="175" fontId="10" fillId="0" borderId="31" xfId="2" applyNumberFormat="1" applyFont="1" applyFill="1" applyBorder="1" applyAlignment="1" applyProtection="1">
      <alignment horizontal="center" vertical="center"/>
      <protection locked="0"/>
    </xf>
    <xf numFmtId="0" fontId="7" fillId="6" borderId="0" xfId="1" applyFont="1" applyFill="1" applyAlignment="1" applyProtection="1">
      <alignment horizontal="center"/>
      <protection locked="0"/>
    </xf>
    <xf numFmtId="175" fontId="11" fillId="0" borderId="0" xfId="2" applyNumberFormat="1" applyFont="1" applyFill="1" applyAlignment="1" applyProtection="1">
      <alignment horizontal="center" vertical="center"/>
      <protection locked="0"/>
    </xf>
    <xf numFmtId="0" fontId="17" fillId="4" borderId="32" xfId="1" applyFont="1" applyFill="1" applyBorder="1" applyAlignment="1" applyProtection="1">
      <alignment horizontal="center"/>
      <protection locked="0"/>
    </xf>
    <xf numFmtId="165" fontId="1" fillId="0" borderId="27" xfId="1" applyNumberFormat="1" applyFont="1" applyFill="1" applyBorder="1" applyAlignment="1" applyProtection="1">
      <alignment horizontal="left" vertical="center"/>
      <protection locked="0"/>
    </xf>
    <xf numFmtId="0" fontId="7" fillId="0" borderId="31" xfId="1" applyFont="1" applyFill="1" applyBorder="1" applyAlignment="1" applyProtection="1">
      <alignment horizontal="center"/>
      <protection locked="0"/>
    </xf>
    <xf numFmtId="0" fontId="1" fillId="0" borderId="0" xfId="1" quotePrefix="1" applyFont="1" applyProtection="1">
      <protection locked="0"/>
    </xf>
    <xf numFmtId="0" fontId="1" fillId="0" borderId="0" xfId="1" applyFont="1" applyFill="1" applyProtection="1">
      <protection locked="0"/>
    </xf>
    <xf numFmtId="165" fontId="11" fillId="0" borderId="0" xfId="2" applyNumberFormat="1" applyFont="1" applyFill="1" applyAlignment="1" applyProtection="1">
      <alignment horizontal="center" vertical="center"/>
      <protection locked="0"/>
    </xf>
    <xf numFmtId="174" fontId="10" fillId="0" borderId="0" xfId="2" applyNumberFormat="1" applyFont="1" applyFill="1" applyAlignment="1" applyProtection="1">
      <alignment horizontal="center" vertical="center"/>
      <protection locked="0"/>
    </xf>
    <xf numFmtId="0" fontId="7" fillId="0" borderId="0" xfId="1" applyFont="1" applyBorder="1" applyAlignment="1" applyProtection="1">
      <alignment horizontal="center" vertical="center"/>
      <protection locked="0"/>
    </xf>
    <xf numFmtId="173" fontId="1" fillId="0" borderId="0" xfId="1" applyNumberFormat="1" applyFont="1" applyFill="1" applyBorder="1" applyAlignment="1" applyProtection="1">
      <alignment horizontal="left" vertical="center"/>
      <protection locked="0"/>
    </xf>
    <xf numFmtId="0" fontId="1" fillId="0" borderId="0" xfId="1" quotePrefix="1" applyFont="1" applyBorder="1" applyProtection="1">
      <protection locked="0"/>
    </xf>
    <xf numFmtId="165" fontId="1" fillId="0" borderId="0" xfId="1" applyNumberFormat="1" applyFont="1" applyBorder="1" applyAlignment="1" applyProtection="1">
      <alignment horizontal="center" vertical="center"/>
      <protection locked="0"/>
    </xf>
    <xf numFmtId="0" fontId="1" fillId="0" borderId="0" xfId="1" applyFont="1" applyBorder="1" applyProtection="1">
      <protection locked="0"/>
    </xf>
    <xf numFmtId="173" fontId="1" fillId="0" borderId="0" xfId="1" applyNumberFormat="1" applyFont="1" applyAlignment="1" applyProtection="1">
      <alignment horizontal="center" vertical="center"/>
      <protection locked="0"/>
    </xf>
    <xf numFmtId="0" fontId="12" fillId="0" borderId="0" xfId="1" applyFont="1" applyFill="1" applyBorder="1" applyProtection="1">
      <protection locked="0"/>
    </xf>
    <xf numFmtId="0" fontId="1" fillId="0" borderId="0" xfId="1" applyFont="1" applyFill="1" applyBorder="1" applyProtection="1">
      <protection locked="0"/>
    </xf>
    <xf numFmtId="0" fontId="7" fillId="0" borderId="13" xfId="1" applyFont="1" applyBorder="1" applyProtection="1"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vertical="center"/>
      <protection locked="0"/>
    </xf>
    <xf numFmtId="0" fontId="1" fillId="0" borderId="20" xfId="1" applyFont="1" applyBorder="1" applyProtection="1">
      <protection locked="0"/>
    </xf>
    <xf numFmtId="0" fontId="7" fillId="0" borderId="20" xfId="1" applyFont="1" applyBorder="1" applyProtection="1">
      <protection locked="0"/>
    </xf>
    <xf numFmtId="0" fontId="7" fillId="0" borderId="20" xfId="1" applyFont="1" applyFill="1" applyBorder="1" applyProtection="1">
      <protection locked="0"/>
    </xf>
    <xf numFmtId="0" fontId="7" fillId="0" borderId="12" xfId="1" applyFont="1" applyFill="1" applyBorder="1" applyProtection="1">
      <protection locked="0"/>
    </xf>
    <xf numFmtId="0" fontId="11" fillId="0" borderId="0" xfId="1" applyFont="1" applyFill="1" applyBorder="1" applyAlignment="1" applyProtection="1">
      <alignment horizontal="center" vertical="center"/>
      <protection locked="0"/>
    </xf>
    <xf numFmtId="0" fontId="1" fillId="0" borderId="0" xfId="1" applyFont="1" applyFill="1" applyAlignment="1" applyProtection="1">
      <alignment horizontal="center" vertical="center"/>
      <protection locked="0"/>
    </xf>
    <xf numFmtId="0" fontId="7" fillId="0" borderId="19" xfId="1" applyFont="1" applyBorder="1" applyProtection="1">
      <protection locked="0"/>
    </xf>
    <xf numFmtId="166" fontId="1" fillId="0" borderId="2" xfId="2" applyNumberFormat="1" applyFont="1" applyFill="1" applyBorder="1" applyAlignment="1" applyProtection="1">
      <alignment horizontal="center" vertical="center"/>
      <protection locked="0"/>
    </xf>
    <xf numFmtId="166" fontId="1" fillId="0" borderId="18" xfId="2" applyNumberFormat="1" applyFont="1" applyFill="1" applyBorder="1" applyAlignment="1" applyProtection="1">
      <alignment horizontal="center" vertical="center"/>
      <protection locked="0"/>
    </xf>
    <xf numFmtId="0" fontId="7" fillId="0" borderId="17" xfId="1" applyFont="1" applyBorder="1" applyProtection="1">
      <protection locked="0"/>
    </xf>
    <xf numFmtId="0" fontId="7" fillId="0" borderId="0" xfId="1" applyFont="1" applyFill="1" applyBorder="1" applyProtection="1">
      <protection locked="0"/>
    </xf>
    <xf numFmtId="0" fontId="7" fillId="0" borderId="16" xfId="1" applyFont="1" applyFill="1" applyBorder="1" applyProtection="1">
      <protection locked="0"/>
    </xf>
    <xf numFmtId="3" fontId="11" fillId="0" borderId="0" xfId="1" applyNumberFormat="1" applyFont="1" applyFill="1" applyBorder="1" applyAlignment="1" applyProtection="1">
      <alignment horizontal="center"/>
      <protection locked="0"/>
    </xf>
    <xf numFmtId="0" fontId="7" fillId="0" borderId="11" xfId="1" applyFont="1" applyBorder="1" applyProtection="1">
      <protection locked="0"/>
    </xf>
    <xf numFmtId="166" fontId="1" fillId="4" borderId="15" xfId="2" applyNumberFormat="1" applyFont="1" applyFill="1" applyBorder="1" applyAlignment="1" applyProtection="1">
      <alignment horizontal="center" vertical="center"/>
      <protection locked="0"/>
    </xf>
    <xf numFmtId="166" fontId="1" fillId="4" borderId="14" xfId="2" applyNumberFormat="1" applyFont="1" applyFill="1" applyBorder="1" applyAlignment="1" applyProtection="1">
      <alignment horizontal="center" vertical="center"/>
      <protection locked="0"/>
    </xf>
    <xf numFmtId="0" fontId="7" fillId="0" borderId="24" xfId="1" applyFont="1" applyBorder="1" applyProtection="1">
      <protection locked="0"/>
    </xf>
    <xf numFmtId="0" fontId="1" fillId="0" borderId="25" xfId="1" applyFont="1" applyBorder="1" applyProtection="1">
      <protection locked="0"/>
    </xf>
    <xf numFmtId="0" fontId="7" fillId="0" borderId="25" xfId="1" applyFont="1" applyBorder="1" applyProtection="1">
      <protection locked="0"/>
    </xf>
    <xf numFmtId="10" fontId="1" fillId="3" borderId="25" xfId="1" applyNumberFormat="1" applyFont="1" applyFill="1" applyBorder="1" applyAlignment="1" applyProtection="1">
      <alignment horizontal="center" vertical="center"/>
      <protection locked="0"/>
    </xf>
    <xf numFmtId="166" fontId="1" fillId="4" borderId="25" xfId="1" applyNumberFormat="1" applyFont="1" applyFill="1" applyBorder="1" applyAlignment="1" applyProtection="1">
      <alignment horizontal="center" vertical="center"/>
      <protection locked="0"/>
    </xf>
    <xf numFmtId="166" fontId="1" fillId="4" borderId="26" xfId="1" applyNumberFormat="1" applyFont="1" applyFill="1" applyBorder="1" applyAlignment="1" applyProtection="1">
      <alignment horizontal="center" vertical="center"/>
      <protection locked="0"/>
    </xf>
    <xf numFmtId="165" fontId="1" fillId="0" borderId="0" xfId="2" applyNumberFormat="1" applyFont="1" applyFill="1" applyBorder="1" applyAlignment="1" applyProtection="1">
      <alignment horizontal="left" vertical="center"/>
      <protection locked="0"/>
    </xf>
    <xf numFmtId="165" fontId="10" fillId="0" borderId="0" xfId="2" applyNumberFormat="1" applyFont="1" applyFill="1" applyBorder="1" applyAlignment="1" applyProtection="1">
      <alignment horizontal="center" vertical="center"/>
      <protection locked="0"/>
    </xf>
    <xf numFmtId="0" fontId="7" fillId="0" borderId="0" xfId="1" applyFont="1" applyBorder="1" applyProtection="1">
      <protection locked="0"/>
    </xf>
    <xf numFmtId="10" fontId="1" fillId="0" borderId="0" xfId="1" applyNumberFormat="1" applyFont="1" applyFill="1" applyBorder="1" applyAlignment="1" applyProtection="1">
      <alignment horizontal="center" vertical="center"/>
      <protection locked="0"/>
    </xf>
    <xf numFmtId="166" fontId="1" fillId="0" borderId="0" xfId="1" applyNumberFormat="1" applyFont="1" applyFill="1" applyBorder="1" applyAlignment="1" applyProtection="1">
      <alignment horizontal="center" vertical="center"/>
      <protection locked="0"/>
    </xf>
    <xf numFmtId="169" fontId="7" fillId="4" borderId="12" xfId="1" applyNumberFormat="1" applyFont="1" applyFill="1" applyBorder="1" applyAlignment="1" applyProtection="1">
      <alignment horizontal="center" vertical="center"/>
      <protection locked="0"/>
    </xf>
    <xf numFmtId="169" fontId="7" fillId="4" borderId="10" xfId="1" applyNumberFormat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horizontal="left" vertical="center"/>
      <protection locked="0"/>
    </xf>
    <xf numFmtId="0" fontId="1" fillId="0" borderId="0" xfId="1" applyFont="1" applyBorder="1" applyAlignment="1" applyProtection="1">
      <alignment horizontal="left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7" fillId="4" borderId="6" xfId="1" applyFont="1" applyFill="1" applyBorder="1" applyAlignment="1" applyProtection="1">
      <alignment horizontal="center" vertical="center"/>
      <protection locked="0"/>
    </xf>
    <xf numFmtId="3" fontId="7" fillId="4" borderId="6" xfId="1" applyNumberFormat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Alignment="1" applyProtection="1">
      <alignment horizontal="center" vertical="center"/>
      <protection locked="0"/>
    </xf>
    <xf numFmtId="0" fontId="1" fillId="0" borderId="6" xfId="1" applyFont="1" applyFill="1" applyBorder="1" applyProtection="1">
      <protection locked="0"/>
    </xf>
    <xf numFmtId="0" fontId="1" fillId="0" borderId="6" xfId="1" applyFont="1" applyFill="1" applyBorder="1" applyAlignment="1" applyProtection="1">
      <alignment horizontal="center" vertical="center"/>
      <protection locked="0"/>
    </xf>
    <xf numFmtId="0" fontId="8" fillId="3" borderId="6" xfId="1" applyFont="1" applyFill="1" applyBorder="1" applyAlignment="1" applyProtection="1">
      <alignment horizontal="center" vertical="center"/>
      <protection locked="0"/>
    </xf>
    <xf numFmtId="3" fontId="8" fillId="3" borderId="6" xfId="1" applyNumberFormat="1" applyFont="1" applyFill="1" applyBorder="1" applyAlignment="1" applyProtection="1">
      <alignment horizontal="center" vertical="center"/>
      <protection locked="0"/>
    </xf>
    <xf numFmtId="0" fontId="9" fillId="0" borderId="6" xfId="1" applyFont="1" applyFill="1" applyBorder="1" applyProtection="1">
      <protection locked="0"/>
    </xf>
    <xf numFmtId="0" fontId="9" fillId="0" borderId="6" xfId="1" applyFont="1" applyFill="1" applyBorder="1" applyAlignment="1" applyProtection="1">
      <alignment horizontal="center" vertical="center"/>
      <protection locked="0"/>
    </xf>
    <xf numFmtId="0" fontId="1" fillId="0" borderId="5" xfId="1" applyFont="1" applyBorder="1" applyAlignment="1" applyProtection="1">
      <alignment horizontal="center" vertical="center"/>
      <protection locked="0"/>
    </xf>
    <xf numFmtId="0" fontId="1" fillId="0" borderId="5" xfId="1" applyFont="1" applyBorder="1" applyProtection="1">
      <protection locked="0"/>
    </xf>
    <xf numFmtId="0" fontId="2" fillId="0" borderId="0" xfId="1" applyFont="1" applyProtection="1">
      <protection locked="0"/>
    </xf>
    <xf numFmtId="0" fontId="1" fillId="0" borderId="0" xfId="1" applyAlignment="1" applyProtection="1">
      <protection locked="0"/>
    </xf>
    <xf numFmtId="0" fontId="1" fillId="0" borderId="0" xfId="1" applyFont="1" applyAlignment="1" applyProtection="1">
      <alignment horizontal="center" vertical="center"/>
    </xf>
    <xf numFmtId="0" fontId="1" fillId="0" borderId="0" xfId="1" applyFont="1" applyProtection="1"/>
    <xf numFmtId="0" fontId="6" fillId="0" borderId="0" xfId="1" applyFont="1" applyProtection="1"/>
    <xf numFmtId="0" fontId="6" fillId="0" borderId="0" xfId="1" applyFont="1" applyFill="1" applyProtection="1"/>
    <xf numFmtId="0" fontId="6" fillId="0" borderId="0" xfId="1" applyFont="1" applyFill="1" applyAlignment="1" applyProtection="1">
      <alignment horizontal="left" vertical="center"/>
    </xf>
    <xf numFmtId="0" fontId="2" fillId="0" borderId="0" xfId="1" applyFont="1" applyProtection="1"/>
    <xf numFmtId="0" fontId="6" fillId="0" borderId="0" xfId="1" applyFont="1" applyAlignment="1" applyProtection="1">
      <alignment horizontal="left" vertical="center"/>
    </xf>
    <xf numFmtId="0" fontId="2" fillId="0" borderId="0" xfId="1" applyFont="1" applyFill="1" applyProtection="1"/>
    <xf numFmtId="3" fontId="2" fillId="0" borderId="0" xfId="1" applyNumberFormat="1" applyFont="1" applyFill="1" applyAlignment="1" applyProtection="1">
      <alignment horizontal="left" vertical="center"/>
    </xf>
    <xf numFmtId="3" fontId="2" fillId="0" borderId="0" xfId="1" applyNumberFormat="1" applyFont="1" applyAlignment="1" applyProtection="1">
      <alignment horizontal="left" vertical="center"/>
    </xf>
    <xf numFmtId="0" fontId="2" fillId="0" borderId="0" xfId="1" applyFont="1" applyFill="1" applyAlignment="1" applyProtection="1">
      <alignment horizontal="left" vertical="center"/>
    </xf>
    <xf numFmtId="0" fontId="2" fillId="0" borderId="0" xfId="1" applyFont="1" applyAlignment="1" applyProtection="1">
      <alignment horizontal="left" vertical="center"/>
    </xf>
    <xf numFmtId="0" fontId="6" fillId="8" borderId="0" xfId="1" applyFont="1" applyFill="1" applyProtection="1"/>
    <xf numFmtId="0" fontId="2" fillId="8" borderId="0" xfId="1" applyFont="1" applyFill="1" applyAlignment="1" applyProtection="1">
      <alignment horizontal="left" vertical="center"/>
    </xf>
    <xf numFmtId="0" fontId="5" fillId="0" borderId="0" xfId="1" applyFont="1" applyFill="1" applyAlignment="1" applyProtection="1">
      <alignment horizontal="left"/>
    </xf>
    <xf numFmtId="0" fontId="2" fillId="0" borderId="0" xfId="1" applyFont="1" applyAlignment="1" applyProtection="1">
      <alignment horizontal="left"/>
    </xf>
    <xf numFmtId="0" fontId="5" fillId="0" borderId="0" xfId="1" applyFont="1" applyAlignment="1" applyProtection="1">
      <alignment horizontal="left"/>
    </xf>
    <xf numFmtId="0" fontId="2" fillId="0" borderId="0" xfId="1" applyFont="1" applyFill="1" applyAlignment="1" applyProtection="1">
      <alignment horizontal="left"/>
    </xf>
    <xf numFmtId="171" fontId="2" fillId="0" borderId="0" xfId="1" applyNumberFormat="1" applyFont="1" applyFill="1" applyAlignment="1" applyProtection="1">
      <alignment horizontal="left"/>
    </xf>
    <xf numFmtId="171" fontId="2" fillId="0" borderId="0" xfId="1" applyNumberFormat="1" applyFont="1" applyAlignment="1" applyProtection="1">
      <alignment horizontal="left"/>
    </xf>
    <xf numFmtId="171" fontId="6" fillId="0" borderId="0" xfId="1" applyNumberFormat="1" applyFont="1" applyAlignment="1" applyProtection="1">
      <alignment horizontal="left"/>
    </xf>
    <xf numFmtId="170" fontId="2" fillId="0" borderId="0" xfId="1" applyNumberFormat="1" applyFont="1" applyFill="1" applyAlignment="1" applyProtection="1">
      <alignment horizontal="left"/>
    </xf>
    <xf numFmtId="169" fontId="2" fillId="0" borderId="0" xfId="3" applyNumberFormat="1" applyFont="1" applyAlignment="1" applyProtection="1">
      <alignment horizontal="left"/>
    </xf>
    <xf numFmtId="0" fontId="2" fillId="0" borderId="0" xfId="1" applyFont="1" applyAlignment="1" applyProtection="1">
      <alignment horizontal="center"/>
    </xf>
    <xf numFmtId="2" fontId="2" fillId="0" borderId="0" xfId="3" applyNumberFormat="1" applyFont="1" applyAlignment="1" applyProtection="1">
      <alignment horizontal="center"/>
    </xf>
    <xf numFmtId="0" fontId="6" fillId="0" borderId="5" xfId="1" applyFont="1" applyBorder="1" applyAlignment="1" applyProtection="1">
      <alignment horizontal="left"/>
    </xf>
    <xf numFmtId="0" fontId="6" fillId="0" borderId="5" xfId="1" applyFont="1" applyBorder="1" applyProtection="1"/>
    <xf numFmtId="0" fontId="2" fillId="7" borderId="0" xfId="1" applyFont="1" applyFill="1" applyProtection="1"/>
    <xf numFmtId="37" fontId="2" fillId="0" borderId="0" xfId="4" applyNumberFormat="1" applyFont="1" applyAlignment="1" applyProtection="1">
      <alignment horizontal="left"/>
    </xf>
    <xf numFmtId="37" fontId="2" fillId="0" borderId="0" xfId="2" applyNumberFormat="1" applyFont="1" applyAlignment="1" applyProtection="1">
      <alignment horizontal="left"/>
    </xf>
    <xf numFmtId="37" fontId="2" fillId="7" borderId="0" xfId="4" applyNumberFormat="1" applyFont="1" applyFill="1" applyAlignment="1" applyProtection="1">
      <alignment horizontal="left"/>
    </xf>
    <xf numFmtId="2" fontId="2" fillId="0" borderId="0" xfId="1" applyNumberFormat="1" applyFont="1" applyAlignment="1" applyProtection="1">
      <alignment horizontal="left"/>
    </xf>
    <xf numFmtId="168" fontId="2" fillId="0" borderId="0" xfId="2" applyNumberFormat="1" applyFont="1" applyAlignment="1" applyProtection="1">
      <alignment horizontal="left"/>
    </xf>
    <xf numFmtId="167" fontId="2" fillId="0" borderId="0" xfId="1" applyNumberFormat="1" applyFont="1" applyAlignment="1" applyProtection="1">
      <alignment horizontal="left"/>
    </xf>
    <xf numFmtId="0" fontId="6" fillId="0" borderId="3" xfId="1" applyFont="1" applyBorder="1" applyProtection="1"/>
    <xf numFmtId="37" fontId="2" fillId="0" borderId="3" xfId="4" applyNumberFormat="1" applyFont="1" applyBorder="1" applyAlignment="1" applyProtection="1">
      <alignment horizontal="left"/>
    </xf>
    <xf numFmtId="2" fontId="2" fillId="0" borderId="3" xfId="1" applyNumberFormat="1" applyFont="1" applyBorder="1" applyAlignment="1" applyProtection="1">
      <alignment horizontal="left"/>
    </xf>
    <xf numFmtId="168" fontId="2" fillId="0" borderId="3" xfId="2" applyNumberFormat="1" applyFont="1" applyBorder="1" applyAlignment="1" applyProtection="1">
      <alignment horizontal="left"/>
    </xf>
    <xf numFmtId="1" fontId="2" fillId="0" borderId="0" xfId="1" applyNumberFormat="1" applyFont="1" applyAlignment="1" applyProtection="1">
      <alignment horizontal="left"/>
    </xf>
    <xf numFmtId="166" fontId="2" fillId="0" borderId="0" xfId="1" applyNumberFormat="1" applyFont="1" applyAlignment="1" applyProtection="1">
      <alignment horizontal="left"/>
    </xf>
    <xf numFmtId="2" fontId="2" fillId="0" borderId="0" xfId="4" applyNumberFormat="1" applyFont="1" applyAlignment="1" applyProtection="1">
      <alignment horizontal="left"/>
    </xf>
    <xf numFmtId="168" fontId="2" fillId="0" borderId="0" xfId="2" applyNumberFormat="1" applyFont="1" applyBorder="1" applyAlignment="1" applyProtection="1">
      <alignment horizontal="left"/>
    </xf>
    <xf numFmtId="167" fontId="2" fillId="0" borderId="4" xfId="1" applyNumberFormat="1" applyFont="1" applyBorder="1" applyAlignment="1" applyProtection="1">
      <alignment horizontal="left" vertical="center"/>
    </xf>
    <xf numFmtId="0" fontId="2" fillId="0" borderId="2" xfId="1" applyFont="1" applyBorder="1" applyProtection="1"/>
    <xf numFmtId="172" fontId="5" fillId="0" borderId="2" xfId="1" applyNumberFormat="1" applyFont="1" applyBorder="1" applyAlignment="1" applyProtection="1">
      <alignment horizontal="left"/>
    </xf>
    <xf numFmtId="167" fontId="5" fillId="0" borderId="2" xfId="1" applyNumberFormat="1" applyFont="1" applyBorder="1" applyAlignment="1" applyProtection="1">
      <alignment horizontal="left"/>
    </xf>
    <xf numFmtId="166" fontId="2" fillId="0" borderId="0" xfId="2" applyNumberFormat="1" applyFont="1" applyAlignment="1" applyProtection="1">
      <alignment horizontal="left"/>
    </xf>
    <xf numFmtId="9" fontId="2" fillId="0" borderId="0" xfId="3" applyFont="1" applyProtection="1"/>
    <xf numFmtId="166" fontId="2" fillId="0" borderId="0" xfId="1" applyNumberFormat="1" applyFont="1" applyProtection="1"/>
    <xf numFmtId="166" fontId="2" fillId="0" borderId="3" xfId="1" applyNumberFormat="1" applyFont="1" applyBorder="1" applyAlignment="1" applyProtection="1">
      <alignment horizontal="left"/>
    </xf>
    <xf numFmtId="37" fontId="2" fillId="0" borderId="0" xfId="1" applyNumberFormat="1" applyFont="1" applyAlignment="1" applyProtection="1">
      <alignment horizontal="center"/>
    </xf>
    <xf numFmtId="0" fontId="5" fillId="0" borderId="13" xfId="1" applyFont="1" applyBorder="1" applyProtection="1"/>
    <xf numFmtId="166" fontId="2" fillId="0" borderId="1" xfId="2" applyNumberFormat="1" applyFont="1" applyBorder="1" applyAlignment="1" applyProtection="1">
      <alignment horizontal="left"/>
    </xf>
    <xf numFmtId="164" fontId="2" fillId="0" borderId="1" xfId="2" applyNumberFormat="1" applyFont="1" applyFill="1" applyBorder="1" applyAlignment="1" applyProtection="1">
      <alignment horizontal="left"/>
    </xf>
    <xf numFmtId="0" fontId="2" fillId="0" borderId="1" xfId="1" applyFont="1" applyBorder="1" applyProtection="1"/>
    <xf numFmtId="164" fontId="5" fillId="0" borderId="11" xfId="2" applyNumberFormat="1" applyFont="1" applyFill="1" applyBorder="1" applyAlignment="1" applyProtection="1">
      <alignment horizontal="left"/>
    </xf>
    <xf numFmtId="0" fontId="2" fillId="0" borderId="5" xfId="1" applyFont="1" applyBorder="1" applyProtection="1"/>
    <xf numFmtId="10" fontId="2" fillId="0" borderId="5" xfId="1" applyNumberFormat="1" applyFont="1" applyBorder="1" applyProtection="1"/>
    <xf numFmtId="9" fontId="2" fillId="0" borderId="5" xfId="3" applyFont="1" applyBorder="1" applyProtection="1"/>
    <xf numFmtId="0" fontId="4" fillId="0" borderId="0" xfId="1" applyFont="1" applyProtection="1"/>
    <xf numFmtId="0" fontId="4" fillId="0" borderId="0" xfId="1" applyFont="1" applyFill="1" applyProtection="1"/>
    <xf numFmtId="0" fontId="4" fillId="0" borderId="0" xfId="1" applyFont="1" applyFill="1" applyAlignment="1" applyProtection="1">
      <alignment horizontal="left" vertical="center"/>
    </xf>
    <xf numFmtId="0" fontId="3" fillId="0" borderId="0" xfId="1" applyFont="1" applyProtection="1"/>
    <xf numFmtId="0" fontId="4" fillId="0" borderId="0" xfId="1" applyFont="1" applyAlignment="1" applyProtection="1">
      <alignment horizontal="left" vertical="center"/>
    </xf>
    <xf numFmtId="0" fontId="3" fillId="0" borderId="0" xfId="1" applyFont="1" applyFill="1" applyProtection="1"/>
    <xf numFmtId="0" fontId="4" fillId="2" borderId="0" xfId="1" applyFont="1" applyFill="1" applyAlignment="1" applyProtection="1">
      <alignment horizontal="left"/>
    </xf>
    <xf numFmtId="0" fontId="3" fillId="0" borderId="0" xfId="1" applyFont="1" applyAlignment="1" applyProtection="1">
      <alignment horizontal="left"/>
    </xf>
    <xf numFmtId="0" fontId="3" fillId="0" borderId="0" xfId="1" applyFont="1" applyFill="1" applyAlignment="1" applyProtection="1">
      <alignment horizontal="left"/>
    </xf>
    <xf numFmtId="171" fontId="3" fillId="0" borderId="0" xfId="1" applyNumberFormat="1" applyFont="1" applyFill="1" applyAlignment="1" applyProtection="1">
      <alignment horizontal="left"/>
    </xf>
    <xf numFmtId="171" fontId="3" fillId="0" borderId="0" xfId="1" applyNumberFormat="1" applyFont="1" applyAlignment="1" applyProtection="1">
      <alignment horizontal="left"/>
    </xf>
    <xf numFmtId="171" fontId="4" fillId="0" borderId="0" xfId="1" applyNumberFormat="1" applyFont="1" applyAlignment="1" applyProtection="1">
      <alignment horizontal="left"/>
    </xf>
    <xf numFmtId="170" fontId="3" fillId="0" borderId="0" xfId="1" applyNumberFormat="1" applyFont="1" applyFill="1" applyAlignment="1" applyProtection="1">
      <alignment horizontal="left"/>
    </xf>
    <xf numFmtId="169" fontId="3" fillId="0" borderId="0" xfId="3" applyNumberFormat="1" applyFont="1" applyAlignment="1" applyProtection="1">
      <alignment horizontal="left"/>
    </xf>
    <xf numFmtId="0" fontId="3" fillId="0" borderId="0" xfId="1" applyFont="1" applyAlignment="1" applyProtection="1">
      <alignment horizontal="left" vertical="center"/>
    </xf>
    <xf numFmtId="0" fontId="3" fillId="0" borderId="0" xfId="1" applyFont="1" applyAlignment="1" applyProtection="1">
      <alignment horizontal="center"/>
    </xf>
    <xf numFmtId="2" fontId="3" fillId="0" borderId="0" xfId="3" applyNumberFormat="1" applyFont="1" applyAlignment="1" applyProtection="1">
      <alignment horizontal="center"/>
    </xf>
    <xf numFmtId="0" fontId="4" fillId="0" borderId="5" xfId="1" applyFont="1" applyBorder="1" applyAlignment="1" applyProtection="1">
      <alignment horizontal="left"/>
    </xf>
    <xf numFmtId="0" fontId="4" fillId="0" borderId="5" xfId="1" applyFont="1" applyBorder="1" applyProtection="1"/>
    <xf numFmtId="37" fontId="3" fillId="0" borderId="0" xfId="4" applyNumberFormat="1" applyFont="1" applyAlignment="1" applyProtection="1">
      <alignment horizontal="left"/>
    </xf>
    <xf numFmtId="37" fontId="3" fillId="0" borderId="0" xfId="2" applyNumberFormat="1" applyFont="1" applyAlignment="1" applyProtection="1">
      <alignment horizontal="left"/>
    </xf>
    <xf numFmtId="2" fontId="3" fillId="0" borderId="0" xfId="1" applyNumberFormat="1" applyFont="1" applyAlignment="1" applyProtection="1">
      <alignment horizontal="left"/>
    </xf>
    <xf numFmtId="168" fontId="3" fillId="0" borderId="0" xfId="2" applyNumberFormat="1" applyFont="1" applyAlignment="1" applyProtection="1">
      <alignment horizontal="left"/>
    </xf>
    <xf numFmtId="167" fontId="3" fillId="0" borderId="0" xfId="1" applyNumberFormat="1" applyFont="1" applyAlignment="1" applyProtection="1">
      <alignment horizontal="left"/>
    </xf>
    <xf numFmtId="2" fontId="3" fillId="0" borderId="0" xfId="1" applyNumberFormat="1" applyFont="1" applyProtection="1"/>
    <xf numFmtId="0" fontId="4" fillId="0" borderId="3" xfId="1" applyFont="1" applyBorder="1" applyProtection="1"/>
    <xf numFmtId="37" fontId="3" fillId="0" borderId="3" xfId="4" applyNumberFormat="1" applyFont="1" applyBorder="1" applyAlignment="1" applyProtection="1">
      <alignment horizontal="left"/>
    </xf>
    <xf numFmtId="2" fontId="3" fillId="0" borderId="3" xfId="1" applyNumberFormat="1" applyFont="1" applyBorder="1" applyAlignment="1" applyProtection="1">
      <alignment horizontal="left"/>
    </xf>
    <xf numFmtId="168" fontId="3" fillId="0" borderId="3" xfId="2" applyNumberFormat="1" applyFont="1" applyBorder="1" applyAlignment="1" applyProtection="1">
      <alignment horizontal="left"/>
    </xf>
    <xf numFmtId="2" fontId="3" fillId="0" borderId="0" xfId="4" applyNumberFormat="1" applyFont="1" applyAlignment="1" applyProtection="1">
      <alignment horizontal="left"/>
    </xf>
    <xf numFmtId="1" fontId="3" fillId="0" borderId="0" xfId="1" applyNumberFormat="1" applyFont="1" applyAlignment="1" applyProtection="1">
      <alignment horizontal="left"/>
    </xf>
    <xf numFmtId="166" fontId="3" fillId="0" borderId="0" xfId="1" applyNumberFormat="1" applyFont="1" applyAlignment="1" applyProtection="1">
      <alignment horizontal="left"/>
    </xf>
    <xf numFmtId="168" fontId="3" fillId="0" borderId="0" xfId="2" applyNumberFormat="1" applyFont="1" applyBorder="1" applyAlignment="1" applyProtection="1">
      <alignment horizontal="left"/>
    </xf>
    <xf numFmtId="167" fontId="3" fillId="0" borderId="4" xfId="1" applyNumberFormat="1" applyFont="1" applyBorder="1" applyAlignment="1" applyProtection="1">
      <alignment horizontal="left" vertical="center"/>
    </xf>
    <xf numFmtId="0" fontId="3" fillId="0" borderId="2" xfId="1" applyFont="1" applyBorder="1" applyProtection="1"/>
    <xf numFmtId="2" fontId="5" fillId="0" borderId="2" xfId="1" applyNumberFormat="1" applyFont="1" applyBorder="1" applyAlignment="1" applyProtection="1">
      <alignment horizontal="left"/>
    </xf>
    <xf numFmtId="166" fontId="3" fillId="0" borderId="0" xfId="2" applyNumberFormat="1" applyFont="1" applyAlignment="1" applyProtection="1">
      <alignment horizontal="left"/>
    </xf>
    <xf numFmtId="166" fontId="3" fillId="0" borderId="0" xfId="1" applyNumberFormat="1" applyFont="1" applyProtection="1"/>
    <xf numFmtId="166" fontId="3" fillId="0" borderId="3" xfId="1" applyNumberFormat="1" applyFont="1" applyBorder="1" applyAlignment="1" applyProtection="1">
      <alignment horizontal="left"/>
    </xf>
    <xf numFmtId="37" fontId="3" fillId="0" borderId="0" xfId="1" applyNumberFormat="1" applyFont="1" applyAlignment="1" applyProtection="1">
      <alignment horizontal="center"/>
    </xf>
    <xf numFmtId="0" fontId="4" fillId="0" borderId="13" xfId="1" applyFont="1" applyFill="1" applyBorder="1" applyProtection="1"/>
    <xf numFmtId="3" fontId="3" fillId="0" borderId="1" xfId="1" applyNumberFormat="1" applyFont="1" applyBorder="1" applyAlignment="1" applyProtection="1">
      <alignment horizontal="left"/>
    </xf>
    <xf numFmtId="164" fontId="3" fillId="0" borderId="1" xfId="2" applyNumberFormat="1" applyFont="1" applyFill="1" applyBorder="1" applyAlignment="1" applyProtection="1">
      <alignment horizontal="left"/>
    </xf>
    <xf numFmtId="10" fontId="3" fillId="0" borderId="1" xfId="3" applyNumberFormat="1" applyFont="1" applyBorder="1" applyAlignment="1" applyProtection="1">
      <alignment horizontal="left"/>
    </xf>
    <xf numFmtId="166" fontId="3" fillId="0" borderId="1" xfId="2" applyNumberFormat="1" applyFont="1" applyBorder="1" applyAlignment="1" applyProtection="1">
      <alignment horizontal="left"/>
    </xf>
    <xf numFmtId="165" fontId="3" fillId="0" borderId="1" xfId="2" applyNumberFormat="1" applyFont="1" applyBorder="1" applyAlignment="1" applyProtection="1">
      <alignment horizontal="left"/>
    </xf>
    <xf numFmtId="165" fontId="4" fillId="0" borderId="11" xfId="2" applyNumberFormat="1" applyFont="1" applyBorder="1" applyAlignment="1" applyProtection="1">
      <alignment horizontal="left"/>
    </xf>
    <xf numFmtId="3" fontId="3" fillId="0" borderId="0" xfId="1" applyNumberFormat="1" applyFont="1" applyAlignment="1" applyProtection="1">
      <alignment horizontal="left"/>
    </xf>
    <xf numFmtId="164" fontId="3" fillId="0" borderId="0" xfId="2" applyNumberFormat="1" applyFont="1" applyFill="1" applyAlignment="1" applyProtection="1">
      <alignment horizontal="left"/>
    </xf>
    <xf numFmtId="10" fontId="3" fillId="0" borderId="0" xfId="3" applyNumberFormat="1" applyFont="1" applyAlignment="1" applyProtection="1">
      <alignment horizontal="left"/>
    </xf>
    <xf numFmtId="165" fontId="3" fillId="0" borderId="0" xfId="2" applyNumberFormat="1" applyFont="1" applyAlignment="1" applyProtection="1">
      <alignment horizontal="left"/>
    </xf>
    <xf numFmtId="0" fontId="1" fillId="0" borderId="0" xfId="1" applyFont="1" applyAlignment="1" applyProtection="1">
      <protection locked="0"/>
    </xf>
    <xf numFmtId="0" fontId="4" fillId="0" borderId="0" xfId="1" applyFont="1" applyFill="1" applyAlignment="1" applyProtection="1">
      <alignment horizontal="center"/>
    </xf>
    <xf numFmtId="0" fontId="4" fillId="0" borderId="0" xfId="1" applyFont="1" applyAlignment="1" applyProtection="1">
      <alignment horizontal="center"/>
    </xf>
    <xf numFmtId="0" fontId="13" fillId="0" borderId="0" xfId="1" applyFont="1" applyFill="1" applyAlignment="1" applyProtection="1">
      <alignment horizontal="center"/>
      <protection locked="0"/>
    </xf>
    <xf numFmtId="0" fontId="1" fillId="0" borderId="0" xfId="1" applyFont="1" applyAlignment="1" applyProtection="1"/>
    <xf numFmtId="0" fontId="1" fillId="0" borderId="0" xfId="1" applyAlignment="1" applyProtection="1"/>
    <xf numFmtId="0" fontId="7" fillId="0" borderId="0" xfId="1" applyFont="1" applyAlignment="1" applyProtection="1"/>
    <xf numFmtId="0" fontId="6" fillId="0" borderId="0" xfId="1" applyFont="1" applyFill="1" applyAlignment="1" applyProtection="1">
      <alignment horizontal="center"/>
    </xf>
    <xf numFmtId="0" fontId="6" fillId="0" borderId="0" xfId="1" applyFont="1" applyAlignment="1" applyProtection="1">
      <alignment horizontal="center"/>
    </xf>
    <xf numFmtId="0" fontId="1" fillId="0" borderId="0" xfId="1" applyFont="1" applyAlignment="1" applyProtection="1">
      <protection locked="0"/>
    </xf>
    <xf numFmtId="0" fontId="17" fillId="0" borderId="0" xfId="1" applyFont="1" applyBorder="1" applyAlignment="1" applyProtection="1">
      <alignment horizontal="center"/>
      <protection locked="0"/>
    </xf>
    <xf numFmtId="0" fontId="4" fillId="0" borderId="0" xfId="1" applyFont="1" applyProtection="1">
      <protection locked="0"/>
    </xf>
    <xf numFmtId="0" fontId="3" fillId="0" borderId="0" xfId="1" applyFont="1" applyProtection="1">
      <protection locked="0"/>
    </xf>
    <xf numFmtId="166" fontId="3" fillId="0" borderId="0" xfId="2" applyNumberFormat="1" applyFont="1" applyAlignment="1" applyProtection="1">
      <alignment horizontal="left"/>
      <protection locked="0"/>
    </xf>
    <xf numFmtId="165" fontId="3" fillId="0" borderId="0" xfId="2" applyNumberFormat="1" applyFont="1" applyAlignment="1" applyProtection="1">
      <alignment horizontal="left"/>
      <protection locked="0"/>
    </xf>
    <xf numFmtId="4" fontId="3" fillId="0" borderId="0" xfId="2" applyNumberFormat="1" applyFont="1" applyAlignment="1" applyProtection="1">
      <alignment horizontal="left"/>
      <protection locked="0"/>
    </xf>
    <xf numFmtId="164" fontId="4" fillId="0" borderId="0" xfId="2" applyNumberFormat="1" applyFont="1" applyFill="1" applyAlignment="1" applyProtection="1">
      <alignment horizontal="left"/>
      <protection locked="0"/>
    </xf>
  </cellXfs>
  <cellStyles count="5">
    <cellStyle name="Comma 2" xfId="4"/>
    <cellStyle name="Currency 2" xfId="2"/>
    <cellStyle name="Normal" xfId="0" builtinId="0"/>
    <cellStyle name="Normal 2" xfId="1"/>
    <cellStyle name="Percent 2" xfId="3"/>
  </cellStyles>
  <dxfs count="0"/>
  <tableStyles count="0" defaultTableStyle="TableStyleMedium2" defaultPivotStyle="PivotStyleLight16"/>
  <colors>
    <mruColors>
      <color rgb="FF6699FF"/>
      <color rgb="FF0000FF"/>
      <color rgb="FFFFCCCC"/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731520</xdr:colOff>
      <xdr:row>0</xdr:row>
      <xdr:rowOff>7620</xdr:rowOff>
    </xdr:from>
    <xdr:ext cx="1812502" cy="916305"/>
    <xdr:pic>
      <xdr:nvPicPr>
        <xdr:cNvPr id="2" name="Picture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46295" y="7620"/>
          <a:ext cx="1812502" cy="9163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14</xdr:col>
      <xdr:colOff>328084</xdr:colOff>
      <xdr:row>21</xdr:row>
      <xdr:rowOff>148167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8462434" y="3548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twoCellAnchor>
    <xdr:from>
      <xdr:col>6</xdr:col>
      <xdr:colOff>95249</xdr:colOff>
      <xdr:row>40</xdr:row>
      <xdr:rowOff>114300</xdr:rowOff>
    </xdr:from>
    <xdr:to>
      <xdr:col>8</xdr:col>
      <xdr:colOff>466725</xdr:colOff>
      <xdr:row>43</xdr:row>
      <xdr:rowOff>114300</xdr:rowOff>
    </xdr:to>
    <xdr:sp macro="" textlink="">
      <xdr:nvSpPr>
        <xdr:cNvPr id="6" name="Line Callout 1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3581399" y="6591300"/>
          <a:ext cx="1533526" cy="485775"/>
        </a:xfrm>
        <a:prstGeom prst="borderCallout1">
          <a:avLst>
            <a:gd name="adj1" fmla="val 99452"/>
            <a:gd name="adj2" fmla="val 2012"/>
            <a:gd name="adj3" fmla="val 289693"/>
            <a:gd name="adj4" fmla="val -20517"/>
          </a:avLst>
        </a:prstGeom>
        <a:solidFill>
          <a:srgbClr val="FFFFCC"/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ctr"/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This is the APS calcualtion on market vessel/specs.</a:t>
          </a:r>
        </a:p>
      </xdr:txBody>
    </xdr:sp>
    <xdr:clientData/>
  </xdr:twoCellAnchor>
  <xdr:twoCellAnchor>
    <xdr:from>
      <xdr:col>5</xdr:col>
      <xdr:colOff>352424</xdr:colOff>
      <xdr:row>25</xdr:row>
      <xdr:rowOff>133350</xdr:rowOff>
    </xdr:from>
    <xdr:to>
      <xdr:col>8</xdr:col>
      <xdr:colOff>209550</xdr:colOff>
      <xdr:row>28</xdr:row>
      <xdr:rowOff>133350</xdr:rowOff>
    </xdr:to>
    <xdr:sp macro="" textlink="">
      <xdr:nvSpPr>
        <xdr:cNvPr id="7" name="Line Callout 1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/>
      </xdr:nvSpPr>
      <xdr:spPr>
        <a:xfrm>
          <a:off x="3743324" y="4200525"/>
          <a:ext cx="1971676" cy="495300"/>
        </a:xfrm>
        <a:prstGeom prst="borderCallout1">
          <a:avLst>
            <a:gd name="adj1" fmla="val 20606"/>
            <a:gd name="adj2" fmla="val -403"/>
            <a:gd name="adj3" fmla="val 64693"/>
            <a:gd name="adj4" fmla="val -57715"/>
          </a:avLst>
        </a:prstGeom>
        <a:solidFill>
          <a:srgbClr val="FFFFCC"/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ctr"/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Change this value if needed. Calcs will also auto change</a:t>
          </a:r>
        </a:p>
      </xdr:txBody>
    </xdr:sp>
    <xdr:clientData/>
  </xdr:twoCellAnchor>
  <xdr:twoCellAnchor>
    <xdr:from>
      <xdr:col>12</xdr:col>
      <xdr:colOff>9524</xdr:colOff>
      <xdr:row>21</xdr:row>
      <xdr:rowOff>123825</xdr:rowOff>
    </xdr:from>
    <xdr:to>
      <xdr:col>14</xdr:col>
      <xdr:colOff>590550</xdr:colOff>
      <xdr:row>24</xdr:row>
      <xdr:rowOff>142875</xdr:rowOff>
    </xdr:to>
    <xdr:sp macro="" textlink="">
      <xdr:nvSpPr>
        <xdr:cNvPr id="8" name="Line Callout 1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/>
      </xdr:nvSpPr>
      <xdr:spPr>
        <a:xfrm>
          <a:off x="9191624" y="3581400"/>
          <a:ext cx="2143126" cy="514350"/>
        </a:xfrm>
        <a:prstGeom prst="borderCallout1">
          <a:avLst>
            <a:gd name="adj1" fmla="val 22094"/>
            <a:gd name="adj2" fmla="val -210"/>
            <a:gd name="adj3" fmla="val 18065"/>
            <a:gd name="adj4" fmla="val -40073"/>
          </a:avLst>
        </a:prstGeom>
        <a:solidFill>
          <a:srgbClr val="FFFFCC"/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ctr"/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You need to make sure Bunkers, Comm &amp; port da/'s updated.</a:t>
          </a:r>
        </a:p>
      </xdr:txBody>
    </xdr:sp>
    <xdr:clientData/>
  </xdr:twoCellAnchor>
  <xdr:twoCellAnchor>
    <xdr:from>
      <xdr:col>8</xdr:col>
      <xdr:colOff>419100</xdr:colOff>
      <xdr:row>6</xdr:row>
      <xdr:rowOff>19051</xdr:rowOff>
    </xdr:from>
    <xdr:to>
      <xdr:col>11</xdr:col>
      <xdr:colOff>47625</xdr:colOff>
      <xdr:row>9</xdr:row>
      <xdr:rowOff>47626</xdr:rowOff>
    </xdr:to>
    <xdr:sp macro="" textlink="">
      <xdr:nvSpPr>
        <xdr:cNvPr id="9" name="Line Callout 1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>
        <a:xfrm>
          <a:off x="6381750" y="990601"/>
          <a:ext cx="2066925" cy="514350"/>
        </a:xfrm>
        <a:prstGeom prst="borderCallout1">
          <a:avLst>
            <a:gd name="adj1" fmla="val 22094"/>
            <a:gd name="adj2" fmla="val -210"/>
            <a:gd name="adj3" fmla="val 179441"/>
            <a:gd name="adj4" fmla="val -31417"/>
          </a:avLst>
        </a:prstGeom>
        <a:solidFill>
          <a:srgbClr val="FFFFCC"/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100" b="1"/>
            <a:t>This is the TCE basis Baltic 82,500 dwt DOP Hong Kong i.e. P6</a:t>
          </a:r>
        </a:p>
      </xdr:txBody>
    </xdr:sp>
    <xdr:clientData/>
  </xdr:twoCellAnchor>
  <xdr:twoCellAnchor>
    <xdr:from>
      <xdr:col>5</xdr:col>
      <xdr:colOff>180975</xdr:colOff>
      <xdr:row>5</xdr:row>
      <xdr:rowOff>66675</xdr:rowOff>
    </xdr:from>
    <xdr:to>
      <xdr:col>7</xdr:col>
      <xdr:colOff>200025</xdr:colOff>
      <xdr:row>8</xdr:row>
      <xdr:rowOff>66675</xdr:rowOff>
    </xdr:to>
    <xdr:sp macro="" textlink="">
      <xdr:nvSpPr>
        <xdr:cNvPr id="10" name="Line Callout 1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>
        <a:xfrm>
          <a:off x="3638550" y="876300"/>
          <a:ext cx="1628775" cy="485775"/>
        </a:xfrm>
        <a:prstGeom prst="borderCallout1">
          <a:avLst>
            <a:gd name="adj1" fmla="val 100525"/>
            <a:gd name="adj2" fmla="val 48177"/>
            <a:gd name="adj3" fmla="val 208670"/>
            <a:gd name="adj4" fmla="val 26148"/>
          </a:avLst>
        </a:prstGeom>
        <a:solidFill>
          <a:srgbClr val="FFFFCC"/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This is th voy rate equivalent result</a:t>
          </a:r>
        </a:p>
      </xdr:txBody>
    </xdr:sp>
    <xdr:clientData/>
  </xdr:twoCellAnchor>
  <xdr:twoCellAnchor>
    <xdr:from>
      <xdr:col>2</xdr:col>
      <xdr:colOff>1247776</xdr:colOff>
      <xdr:row>2</xdr:row>
      <xdr:rowOff>133350</xdr:rowOff>
    </xdr:from>
    <xdr:to>
      <xdr:col>4</xdr:col>
      <xdr:colOff>209551</xdr:colOff>
      <xdr:row>6</xdr:row>
      <xdr:rowOff>142875</xdr:rowOff>
    </xdr:to>
    <xdr:sp macro="" textlink="">
      <xdr:nvSpPr>
        <xdr:cNvPr id="11" name="Line Callout 1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/>
      </xdr:nvSpPr>
      <xdr:spPr>
        <a:xfrm>
          <a:off x="1647826" y="457200"/>
          <a:ext cx="1257300" cy="657225"/>
        </a:xfrm>
        <a:prstGeom prst="borderCallout1">
          <a:avLst>
            <a:gd name="adj1" fmla="val 99872"/>
            <a:gd name="adj2" fmla="val 48275"/>
            <a:gd name="adj3" fmla="val 232880"/>
            <a:gd name="adj4" fmla="val 81361"/>
          </a:avLst>
        </a:prstGeom>
        <a:solidFill>
          <a:srgbClr val="FFFFCC"/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1. START here: </a:t>
          </a:r>
        </a:p>
        <a:p>
          <a:pPr algn="ctr"/>
          <a:r>
            <a:rPr lang="en-US" sz="1100" b="1"/>
            <a:t>Input fixture rate &amp; ballast bonus</a:t>
          </a:r>
        </a:p>
      </xdr:txBody>
    </xdr:sp>
    <xdr:clientData/>
  </xdr:twoCellAnchor>
  <xdr:twoCellAnchor>
    <xdr:from>
      <xdr:col>16</xdr:col>
      <xdr:colOff>361950</xdr:colOff>
      <xdr:row>32</xdr:row>
      <xdr:rowOff>1</xdr:rowOff>
    </xdr:from>
    <xdr:to>
      <xdr:col>17</xdr:col>
      <xdr:colOff>1114425</xdr:colOff>
      <xdr:row>36</xdr:row>
      <xdr:rowOff>57151</xdr:rowOff>
    </xdr:to>
    <xdr:sp macro="" textlink="">
      <xdr:nvSpPr>
        <xdr:cNvPr id="12" name="Line Callout 1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/>
      </xdr:nvSpPr>
      <xdr:spPr>
        <a:xfrm>
          <a:off x="12315825" y="5267326"/>
          <a:ext cx="2076450" cy="704850"/>
        </a:xfrm>
        <a:prstGeom prst="borderCallout1">
          <a:avLst>
            <a:gd name="adj1" fmla="val 22094"/>
            <a:gd name="adj2" fmla="val -210"/>
            <a:gd name="adj3" fmla="val 67691"/>
            <a:gd name="adj4" fmla="val -42084"/>
          </a:avLst>
        </a:prstGeom>
        <a:solidFill>
          <a:srgbClr val="FFFFCC"/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100" b="1"/>
            <a:t>Market vessel can take fast and slow speed/cons, </a:t>
          </a:r>
        </a:p>
        <a:p>
          <a:pPr algn="ctr"/>
          <a:r>
            <a:rPr lang="en-US" sz="1100" b="1"/>
            <a:t>The calculation takes best result</a:t>
          </a:r>
        </a:p>
      </xdr:txBody>
    </xdr:sp>
    <xdr:clientData/>
  </xdr:twoCellAnchor>
  <xdr:twoCellAnchor>
    <xdr:from>
      <xdr:col>4</xdr:col>
      <xdr:colOff>266700</xdr:colOff>
      <xdr:row>29</xdr:row>
      <xdr:rowOff>47625</xdr:rowOff>
    </xdr:from>
    <xdr:to>
      <xdr:col>7</xdr:col>
      <xdr:colOff>85726</xdr:colOff>
      <xdr:row>32</xdr:row>
      <xdr:rowOff>57150</xdr:rowOff>
    </xdr:to>
    <xdr:sp macro="" textlink="">
      <xdr:nvSpPr>
        <xdr:cNvPr id="13" name="Line Callout 1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/>
      </xdr:nvSpPr>
      <xdr:spPr>
        <a:xfrm>
          <a:off x="2962275" y="4781550"/>
          <a:ext cx="1971676" cy="495300"/>
        </a:xfrm>
        <a:prstGeom prst="borderCallout1">
          <a:avLst>
            <a:gd name="adj1" fmla="val 20606"/>
            <a:gd name="adj2" fmla="val -403"/>
            <a:gd name="adj3" fmla="val 168539"/>
            <a:gd name="adj4" fmla="val -66411"/>
          </a:avLst>
        </a:prstGeom>
        <a:solidFill>
          <a:srgbClr val="FFFFCC"/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ctr"/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Insert market vessel name and specs in the various cells</a:t>
          </a:r>
        </a:p>
      </xdr:txBody>
    </xdr:sp>
    <xdr:clientData/>
  </xdr:twoCellAnchor>
  <xdr:twoCellAnchor>
    <xdr:from>
      <xdr:col>3</xdr:col>
      <xdr:colOff>714375</xdr:colOff>
      <xdr:row>15</xdr:row>
      <xdr:rowOff>9525</xdr:rowOff>
    </xdr:from>
    <xdr:to>
      <xdr:col>5</xdr:col>
      <xdr:colOff>381000</xdr:colOff>
      <xdr:row>17</xdr:row>
      <xdr:rowOff>152400</xdr:rowOff>
    </xdr:to>
    <xdr:sp macro="" textlink="">
      <xdr:nvSpPr>
        <xdr:cNvPr id="14" name="Line Callout 1 13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>
        <a:xfrm>
          <a:off x="2447925" y="2457450"/>
          <a:ext cx="1323975" cy="485775"/>
        </a:xfrm>
        <a:prstGeom prst="borderCallout1">
          <a:avLst>
            <a:gd name="adj1" fmla="val 37780"/>
            <a:gd name="adj2" fmla="val -2146"/>
            <a:gd name="adj3" fmla="val 51807"/>
            <a:gd name="adj4" fmla="val -54827"/>
          </a:avLst>
        </a:prstGeom>
        <a:solidFill>
          <a:srgbClr val="FFFFCC"/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2. SELECT</a:t>
          </a:r>
          <a:r>
            <a:rPr lang="en-US" sz="1100" b="1" baseline="0"/>
            <a:t> port from drop down list</a:t>
          </a:r>
          <a:endParaRPr lang="en-US" sz="1100" b="1"/>
        </a:p>
      </xdr:txBody>
    </xdr:sp>
    <xdr:clientData/>
  </xdr:twoCellAnchor>
  <xdr:twoCellAnchor>
    <xdr:from>
      <xdr:col>14</xdr:col>
      <xdr:colOff>38099</xdr:colOff>
      <xdr:row>42</xdr:row>
      <xdr:rowOff>142875</xdr:rowOff>
    </xdr:from>
    <xdr:to>
      <xdr:col>17</xdr:col>
      <xdr:colOff>495300</xdr:colOff>
      <xdr:row>53</xdr:row>
      <xdr:rowOff>19050</xdr:rowOff>
    </xdr:to>
    <xdr:sp macro="" textlink="">
      <xdr:nvSpPr>
        <xdr:cNvPr id="15" name="Line Callout 1 14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/>
      </xdr:nvSpPr>
      <xdr:spPr>
        <a:xfrm>
          <a:off x="10696574" y="7038975"/>
          <a:ext cx="3076576" cy="1600200"/>
        </a:xfrm>
        <a:prstGeom prst="borderCallout1">
          <a:avLst>
            <a:gd name="adj1" fmla="val 22094"/>
            <a:gd name="adj2" fmla="val 99"/>
            <a:gd name="adj3" fmla="val 22822"/>
            <a:gd name="adj4" fmla="val 666"/>
          </a:avLst>
        </a:prstGeom>
        <a:solidFill>
          <a:srgbClr val="FFFFCC"/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800" b="1">
              <a:solidFill>
                <a:srgbClr val="FF0000"/>
              </a:solidFill>
            </a:rPr>
            <a:t>You</a:t>
          </a:r>
          <a:r>
            <a:rPr lang="en-US" sz="1800" b="1" baseline="0">
              <a:solidFill>
                <a:srgbClr val="FF0000"/>
              </a:solidFill>
            </a:rPr>
            <a:t> cannot </a:t>
          </a:r>
          <a:r>
            <a:rPr lang="en-US" sz="1800" b="1">
              <a:solidFill>
                <a:srgbClr val="FF0000"/>
              </a:solidFill>
            </a:rPr>
            <a:t>change anything below this line. Everything automatically calculates using the input information from above this line.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0:AA285"/>
  <sheetViews>
    <sheetView tabSelected="1" workbookViewId="0">
      <selection activeCell="D31" sqref="D31"/>
    </sheetView>
  </sheetViews>
  <sheetFormatPr defaultColWidth="8.7109375" defaultRowHeight="12.75" x14ac:dyDescent="0.2"/>
  <cols>
    <col min="1" max="1" width="2.5703125" style="5" customWidth="1"/>
    <col min="2" max="2" width="3.42578125" style="4" customWidth="1"/>
    <col min="3" max="3" width="20" style="5" customWidth="1"/>
    <col min="4" max="4" width="15.42578125" style="5" customWidth="1"/>
    <col min="5" max="5" width="10.42578125" style="5" bestFit="1" customWidth="1"/>
    <col min="6" max="6" width="12.42578125" style="5" customWidth="1"/>
    <col min="7" max="7" width="11.7109375" style="5" customWidth="1"/>
    <col min="8" max="8" width="13.42578125" style="5" customWidth="1"/>
    <col min="9" max="9" width="12.28515625" style="5" customWidth="1"/>
    <col min="10" max="10" width="16.140625" style="5" customWidth="1"/>
    <col min="11" max="11" width="12.28515625" style="5" customWidth="1"/>
    <col min="12" max="12" width="11.7109375" style="5" customWidth="1"/>
    <col min="13" max="13" width="12.5703125" style="5" customWidth="1"/>
    <col min="14" max="14" width="10.85546875" style="5" customWidth="1"/>
    <col min="15" max="15" width="10" style="5" customWidth="1"/>
    <col min="16" max="16" width="9.42578125" style="5" customWidth="1"/>
    <col min="17" max="17" width="19.85546875" style="5" customWidth="1"/>
    <col min="18" max="18" width="17.7109375" style="5" bestFit="1" customWidth="1"/>
    <col min="19" max="19" width="9.85546875" style="5" bestFit="1" customWidth="1"/>
    <col min="20" max="20" width="10.28515625" style="5" bestFit="1" customWidth="1"/>
    <col min="21" max="21" width="6.85546875" style="5" bestFit="1" customWidth="1"/>
    <col min="22" max="22" width="8.140625" style="5" bestFit="1" customWidth="1"/>
    <col min="23" max="24" width="11.42578125" style="5" bestFit="1" customWidth="1"/>
    <col min="25" max="25" width="8.7109375" style="5"/>
    <col min="26" max="26" width="10.28515625" style="5" bestFit="1" customWidth="1"/>
    <col min="27" max="27" width="11.7109375" style="5" bestFit="1" customWidth="1"/>
    <col min="28" max="16384" width="8.7109375" style="5"/>
  </cols>
  <sheetData>
    <row r="10" spans="3:27" x14ac:dyDescent="0.2"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3:27" x14ac:dyDescent="0.2">
      <c r="C11" s="7" t="s">
        <v>90</v>
      </c>
      <c r="D11" s="8" t="s">
        <v>89</v>
      </c>
      <c r="E11" s="9" t="s">
        <v>88</v>
      </c>
      <c r="F11" s="211"/>
      <c r="G11" s="211"/>
      <c r="H11" s="211"/>
      <c r="I11" s="211"/>
      <c r="J11" s="211"/>
      <c r="K11" s="211"/>
      <c r="L11" s="211"/>
      <c r="M11" s="211"/>
      <c r="N11" s="211"/>
      <c r="O11" s="10"/>
      <c r="P11" s="10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3:27" ht="13.5" thickBot="1" x14ac:dyDescent="0.25">
      <c r="C12" s="11"/>
      <c r="D12" s="12"/>
      <c r="E12" s="13"/>
      <c r="F12" s="10"/>
      <c r="G12" s="10"/>
      <c r="H12" s="14"/>
      <c r="I12" s="10"/>
      <c r="J12" s="10"/>
      <c r="K12" s="10"/>
      <c r="L12" s="10"/>
      <c r="M12" s="10"/>
      <c r="N12" s="10"/>
      <c r="O12" s="10"/>
      <c r="P12" s="10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3:27" ht="14.25" thickTop="1" thickBot="1" x14ac:dyDescent="0.25">
      <c r="C13" s="15"/>
      <c r="D13" s="9"/>
      <c r="E13" s="13"/>
      <c r="F13" s="16" t="s">
        <v>87</v>
      </c>
      <c r="G13" s="17"/>
      <c r="H13" s="18" t="s">
        <v>86</v>
      </c>
      <c r="I13" s="19"/>
      <c r="J13" s="17"/>
      <c r="K13" s="17"/>
      <c r="L13" s="17"/>
      <c r="M13" s="17"/>
      <c r="N13" s="17"/>
    </row>
    <row r="14" spans="3:27" ht="13.5" thickBot="1" x14ac:dyDescent="0.25">
      <c r="C14" s="15" t="s">
        <v>85</v>
      </c>
      <c r="D14" s="20">
        <v>11500</v>
      </c>
      <c r="E14" s="21">
        <v>500000</v>
      </c>
      <c r="F14" s="22">
        <f>D131</f>
        <v>27.549829169089115</v>
      </c>
      <c r="G14" s="23"/>
      <c r="H14" s="24">
        <f>IF(N131&gt;H131,N131,H131)</f>
        <v>10071.648129379817</v>
      </c>
      <c r="I14" s="25"/>
      <c r="J14" s="26"/>
      <c r="K14" s="26"/>
      <c r="L14" s="26"/>
      <c r="M14" s="26"/>
      <c r="N14" s="26"/>
    </row>
    <row r="15" spans="3:27" ht="13.5" thickTop="1" x14ac:dyDescent="0.2">
      <c r="C15" s="6"/>
      <c r="D15" s="27"/>
      <c r="E15" s="27"/>
      <c r="F15" s="26"/>
      <c r="G15" s="26"/>
      <c r="H15" s="28"/>
      <c r="I15" s="26"/>
      <c r="J15" s="26"/>
      <c r="K15" s="26"/>
      <c r="L15" s="26"/>
      <c r="M15" s="26"/>
      <c r="N15" s="26"/>
    </row>
    <row r="16" spans="3:27" ht="13.5" thickBot="1" x14ac:dyDescent="0.25">
      <c r="C16" s="29" t="s">
        <v>95</v>
      </c>
      <c r="D16" s="27"/>
      <c r="E16" s="27"/>
      <c r="F16" s="26"/>
      <c r="G16" s="26"/>
      <c r="H16" s="26"/>
      <c r="I16" s="26"/>
      <c r="J16" s="30"/>
      <c r="K16" s="26"/>
      <c r="L16" s="26"/>
      <c r="M16" s="26"/>
      <c r="N16" s="26"/>
    </row>
    <row r="17" spans="3:17" ht="14.25" thickTop="1" thickBot="1" x14ac:dyDescent="0.25">
      <c r="C17" s="31" t="s">
        <v>51</v>
      </c>
      <c r="D17" s="32"/>
      <c r="E17" s="27"/>
      <c r="F17" s="26"/>
      <c r="G17" s="26"/>
      <c r="H17" s="26"/>
      <c r="I17" s="26"/>
      <c r="J17" s="26"/>
      <c r="K17" s="26"/>
      <c r="L17" s="26"/>
      <c r="M17" s="26"/>
      <c r="N17" s="26"/>
    </row>
    <row r="18" spans="3:17" ht="13.5" thickTop="1" x14ac:dyDescent="0.2">
      <c r="C18" s="33"/>
      <c r="E18" s="34"/>
      <c r="F18" s="35"/>
      <c r="G18" s="36"/>
      <c r="H18" s="35"/>
      <c r="I18" s="35"/>
      <c r="J18" s="35"/>
      <c r="K18" s="35"/>
      <c r="L18" s="37"/>
      <c r="M18" s="35"/>
      <c r="N18" s="35"/>
      <c r="O18" s="35"/>
      <c r="P18" s="35"/>
      <c r="Q18" s="35"/>
    </row>
    <row r="19" spans="3:17" x14ac:dyDescent="0.2">
      <c r="C19" s="38"/>
      <c r="D19" s="39"/>
      <c r="E19" s="40"/>
      <c r="F19" s="40"/>
      <c r="G19" s="40"/>
      <c r="H19" s="41"/>
      <c r="I19" s="42"/>
      <c r="J19" s="42"/>
      <c r="K19" s="42"/>
      <c r="L19" s="43"/>
    </row>
    <row r="20" spans="3:17" x14ac:dyDescent="0.2">
      <c r="C20" s="218" t="s">
        <v>142</v>
      </c>
      <c r="D20" s="218"/>
      <c r="E20" s="218"/>
      <c r="F20" s="218"/>
      <c r="G20" s="218"/>
      <c r="H20" s="218"/>
      <c r="I20" s="218"/>
      <c r="J20" s="218"/>
      <c r="K20" s="218"/>
    </row>
    <row r="21" spans="3:17" ht="13.5" thickBot="1" x14ac:dyDescent="0.25">
      <c r="M21" s="44"/>
      <c r="N21" s="45"/>
      <c r="O21" s="45"/>
    </row>
    <row r="22" spans="3:17" x14ac:dyDescent="0.2">
      <c r="C22" s="46" t="s">
        <v>84</v>
      </c>
      <c r="D22" s="47" t="s">
        <v>83</v>
      </c>
      <c r="E22" s="48" t="s">
        <v>82</v>
      </c>
      <c r="F22" s="49" t="s">
        <v>81</v>
      </c>
      <c r="G22" s="50"/>
      <c r="H22" s="51" t="s">
        <v>80</v>
      </c>
      <c r="I22" s="47" t="s">
        <v>79</v>
      </c>
      <c r="J22" s="52" t="s">
        <v>78</v>
      </c>
      <c r="K22" s="53" t="s">
        <v>77</v>
      </c>
      <c r="M22" s="54"/>
      <c r="N22" s="54"/>
      <c r="O22" s="55"/>
      <c r="P22" s="35"/>
      <c r="Q22" s="35"/>
    </row>
    <row r="23" spans="3:17" x14ac:dyDescent="0.2">
      <c r="C23" s="56"/>
      <c r="D23" s="57"/>
      <c r="E23" s="58"/>
      <c r="F23" s="59"/>
      <c r="G23" s="42"/>
      <c r="H23" s="42"/>
      <c r="I23" s="38"/>
      <c r="J23" s="60" t="s">
        <v>143</v>
      </c>
      <c r="K23" s="61" t="s">
        <v>143</v>
      </c>
      <c r="M23" s="62"/>
      <c r="N23" s="62"/>
      <c r="O23" s="55"/>
      <c r="P23" s="35"/>
      <c r="Q23" s="35"/>
    </row>
    <row r="24" spans="3:17" ht="13.5" thickBot="1" x14ac:dyDescent="0.25">
      <c r="C24" s="63" t="s">
        <v>144</v>
      </c>
      <c r="D24" s="64">
        <v>340</v>
      </c>
      <c r="E24" s="65">
        <v>475</v>
      </c>
      <c r="F24" s="66" t="s">
        <v>76</v>
      </c>
      <c r="G24" s="67"/>
      <c r="H24" s="68"/>
      <c r="I24" s="69">
        <v>0.05</v>
      </c>
      <c r="J24" s="70">
        <v>60000</v>
      </c>
      <c r="K24" s="71">
        <v>80000</v>
      </c>
      <c r="M24" s="72"/>
      <c r="N24" s="73"/>
      <c r="O24" s="55"/>
      <c r="P24" s="35"/>
      <c r="Q24" s="35"/>
    </row>
    <row r="25" spans="3:17" x14ac:dyDescent="0.2">
      <c r="C25" s="74"/>
      <c r="F25" s="74"/>
      <c r="G25" s="42"/>
      <c r="H25" s="74"/>
      <c r="I25" s="75"/>
      <c r="J25" s="76"/>
      <c r="K25" s="76"/>
      <c r="L25" s="42"/>
      <c r="M25" s="72"/>
      <c r="N25" s="73"/>
    </row>
    <row r="26" spans="3:17" x14ac:dyDescent="0.2">
      <c r="C26" s="42"/>
      <c r="D26" s="42"/>
      <c r="F26" s="60"/>
      <c r="G26" s="45"/>
      <c r="H26" s="60"/>
      <c r="I26" s="75"/>
      <c r="J26" s="76"/>
      <c r="K26" s="76"/>
      <c r="M26" s="72"/>
      <c r="N26" s="73"/>
    </row>
    <row r="27" spans="3:17" ht="13.5" thickBot="1" x14ac:dyDescent="0.25">
      <c r="C27" s="42"/>
      <c r="D27" s="42"/>
      <c r="F27" s="60"/>
      <c r="G27" s="45"/>
      <c r="H27" s="60"/>
      <c r="I27" s="75"/>
      <c r="J27" s="76"/>
      <c r="K27" s="76"/>
      <c r="M27" s="72"/>
      <c r="N27" s="73"/>
    </row>
    <row r="28" spans="3:17" x14ac:dyDescent="0.2">
      <c r="C28" s="46" t="s">
        <v>75</v>
      </c>
      <c r="D28" s="77">
        <v>7.0000000000000007E-2</v>
      </c>
      <c r="G28" s="60"/>
      <c r="H28" s="45"/>
      <c r="I28" s="60"/>
      <c r="J28" s="75"/>
      <c r="K28" s="76"/>
      <c r="L28" s="76"/>
      <c r="M28" s="72"/>
      <c r="N28" s="73"/>
    </row>
    <row r="29" spans="3:17" ht="13.5" thickBot="1" x14ac:dyDescent="0.25">
      <c r="C29" s="63" t="s">
        <v>74</v>
      </c>
      <c r="D29" s="78">
        <v>7.0000000000000007E-2</v>
      </c>
      <c r="G29" s="79"/>
      <c r="H29" s="45"/>
      <c r="I29" s="60"/>
      <c r="J29" s="75"/>
      <c r="K29" s="76"/>
      <c r="L29" s="76"/>
      <c r="M29" s="72"/>
      <c r="N29" s="45"/>
    </row>
    <row r="30" spans="3:17" x14ac:dyDescent="0.2">
      <c r="G30" s="79"/>
      <c r="H30" s="45"/>
      <c r="I30" s="79"/>
      <c r="J30" s="75"/>
      <c r="K30" s="76"/>
      <c r="L30" s="76"/>
      <c r="M30" s="72"/>
      <c r="N30" s="45"/>
    </row>
    <row r="31" spans="3:17" x14ac:dyDescent="0.2">
      <c r="G31" s="79"/>
      <c r="H31" s="45"/>
      <c r="I31" s="45"/>
      <c r="J31" s="75"/>
      <c r="K31" s="76"/>
      <c r="L31" s="76"/>
      <c r="M31" s="72"/>
      <c r="N31" s="45"/>
    </row>
    <row r="32" spans="3:17" x14ac:dyDescent="0.2">
      <c r="G32" s="79"/>
      <c r="H32" s="45"/>
      <c r="I32" s="45"/>
      <c r="J32" s="75"/>
      <c r="K32" s="76"/>
      <c r="L32" s="76"/>
      <c r="M32" s="80"/>
    </row>
    <row r="33" spans="1:18" x14ac:dyDescent="0.2">
      <c r="K33" s="35"/>
    </row>
    <row r="34" spans="1:18" x14ac:dyDescent="0.2">
      <c r="C34" s="81" t="s">
        <v>73</v>
      </c>
      <c r="D34" s="82" t="s">
        <v>72</v>
      </c>
      <c r="E34" s="83" t="s">
        <v>32</v>
      </c>
      <c r="F34" s="83" t="s">
        <v>71</v>
      </c>
      <c r="G34" s="83" t="s">
        <v>29</v>
      </c>
      <c r="H34" s="83" t="s">
        <v>70</v>
      </c>
      <c r="I34" s="83" t="s">
        <v>69</v>
      </c>
      <c r="J34" s="83"/>
      <c r="K34" s="83" t="s">
        <v>68</v>
      </c>
      <c r="L34" s="83" t="s">
        <v>67</v>
      </c>
      <c r="M34" s="83" t="s">
        <v>66</v>
      </c>
      <c r="N34" s="83" t="s">
        <v>65</v>
      </c>
      <c r="O34" s="83" t="s">
        <v>64</v>
      </c>
    </row>
    <row r="35" spans="1:18" s="84" customFormat="1" x14ac:dyDescent="0.2">
      <c r="A35" s="5"/>
      <c r="C35" s="85" t="s">
        <v>147</v>
      </c>
      <c r="D35" s="86">
        <v>80596</v>
      </c>
      <c r="E35" s="85">
        <v>14.4</v>
      </c>
      <c r="F35" s="86">
        <v>95979</v>
      </c>
      <c r="G35" s="85">
        <v>70</v>
      </c>
      <c r="H35" s="86">
        <v>1500</v>
      </c>
      <c r="I35" s="85">
        <v>14</v>
      </c>
      <c r="J35" s="85" t="s">
        <v>62</v>
      </c>
      <c r="K35" s="85">
        <v>35</v>
      </c>
      <c r="L35" s="85">
        <v>12</v>
      </c>
      <c r="M35" s="85">
        <v>25</v>
      </c>
      <c r="N35" s="85">
        <v>3</v>
      </c>
      <c r="O35" s="85">
        <v>1</v>
      </c>
      <c r="P35" s="87"/>
      <c r="Q35" s="87"/>
    </row>
    <row r="36" spans="1:18" s="4" customFormat="1" x14ac:dyDescent="0.2">
      <c r="A36" s="5"/>
      <c r="C36" s="88"/>
      <c r="D36" s="89"/>
      <c r="E36" s="89"/>
      <c r="F36" s="89"/>
      <c r="G36" s="89"/>
      <c r="H36" s="89"/>
      <c r="I36" s="85">
        <v>13.5</v>
      </c>
      <c r="J36" s="85" t="s">
        <v>61</v>
      </c>
      <c r="K36" s="85">
        <v>36</v>
      </c>
      <c r="L36" s="85">
        <v>11.5</v>
      </c>
      <c r="M36" s="85">
        <v>27</v>
      </c>
      <c r="N36" s="85">
        <v>3</v>
      </c>
      <c r="O36" s="85">
        <v>1</v>
      </c>
      <c r="P36" s="55"/>
      <c r="Q36" s="55"/>
    </row>
    <row r="37" spans="1:18" x14ac:dyDescent="0.2">
      <c r="C37" s="90" t="s">
        <v>63</v>
      </c>
      <c r="D37" s="91">
        <v>82500</v>
      </c>
      <c r="E37" s="90">
        <v>14.43</v>
      </c>
      <c r="F37" s="91">
        <v>97000</v>
      </c>
      <c r="G37" s="90">
        <v>70.5</v>
      </c>
      <c r="H37" s="91">
        <v>1500</v>
      </c>
      <c r="I37" s="90">
        <v>14</v>
      </c>
      <c r="J37" s="90" t="s">
        <v>62</v>
      </c>
      <c r="K37" s="90">
        <v>31</v>
      </c>
      <c r="L37" s="90">
        <v>12.5</v>
      </c>
      <c r="M37" s="90">
        <v>23</v>
      </c>
      <c r="N37" s="90">
        <v>3</v>
      </c>
      <c r="O37" s="90">
        <v>1</v>
      </c>
      <c r="P37" s="35"/>
      <c r="Q37" s="35"/>
    </row>
    <row r="38" spans="1:18" x14ac:dyDescent="0.2">
      <c r="C38" s="92"/>
      <c r="D38" s="93"/>
      <c r="E38" s="93"/>
      <c r="F38" s="93"/>
      <c r="G38" s="93"/>
      <c r="H38" s="93"/>
      <c r="I38" s="90">
        <v>13.5</v>
      </c>
      <c r="J38" s="90" t="s">
        <v>61</v>
      </c>
      <c r="K38" s="90">
        <v>33</v>
      </c>
      <c r="L38" s="90">
        <v>11.5</v>
      </c>
      <c r="M38" s="90">
        <v>22</v>
      </c>
      <c r="N38" s="90">
        <v>3</v>
      </c>
      <c r="O38" s="90">
        <v>1</v>
      </c>
      <c r="P38" s="35"/>
      <c r="Q38" s="35"/>
    </row>
    <row r="39" spans="1:18" x14ac:dyDescent="0.2">
      <c r="A39" s="84"/>
      <c r="P39" s="35"/>
      <c r="Q39" s="35"/>
    </row>
    <row r="40" spans="1:18" ht="13.5" thickBot="1" x14ac:dyDescent="0.25">
      <c r="A40" s="94"/>
      <c r="B40" s="94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</row>
    <row r="41" spans="1:18" x14ac:dyDescent="0.2">
      <c r="A41" s="4"/>
    </row>
    <row r="42" spans="1:18" x14ac:dyDescent="0.2">
      <c r="A42" s="4"/>
      <c r="B42" s="98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</row>
    <row r="43" spans="1:18" x14ac:dyDescent="0.2">
      <c r="A43" s="4"/>
      <c r="B43" s="98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</row>
    <row r="44" spans="1:18" x14ac:dyDescent="0.2">
      <c r="A44" s="4"/>
      <c r="B44" s="98"/>
      <c r="C44" s="212"/>
      <c r="D44" s="212"/>
      <c r="E44" s="212"/>
      <c r="F44" s="212"/>
      <c r="G44" s="212"/>
      <c r="H44" s="212"/>
      <c r="I44" s="212"/>
      <c r="J44" s="212"/>
      <c r="K44" s="212"/>
      <c r="L44" s="212"/>
      <c r="M44" s="212"/>
      <c r="N44" s="212"/>
      <c r="O44" s="213"/>
      <c r="P44" s="99"/>
      <c r="Q44" s="99"/>
      <c r="R44" s="99"/>
    </row>
    <row r="45" spans="1:18" x14ac:dyDescent="0.2">
      <c r="B45" s="98"/>
      <c r="C45" s="214" t="s">
        <v>60</v>
      </c>
      <c r="D45" s="214"/>
      <c r="E45" s="214"/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99"/>
      <c r="Q45" s="99"/>
      <c r="R45" s="99"/>
    </row>
    <row r="46" spans="1:18" x14ac:dyDescent="0.2">
      <c r="B46" s="98"/>
      <c r="C46" s="212"/>
      <c r="D46" s="212"/>
      <c r="E46" s="212"/>
      <c r="F46" s="212"/>
      <c r="G46" s="212"/>
      <c r="H46" s="212"/>
      <c r="I46" s="212"/>
      <c r="J46" s="212"/>
      <c r="K46" s="212"/>
      <c r="L46" s="212"/>
      <c r="M46" s="212"/>
      <c r="N46" s="212"/>
      <c r="O46" s="213"/>
      <c r="P46" s="99"/>
      <c r="Q46" s="99"/>
      <c r="R46" s="99"/>
    </row>
    <row r="47" spans="1:18" x14ac:dyDescent="0.2">
      <c r="B47" s="98"/>
      <c r="C47" s="100" t="s">
        <v>59</v>
      </c>
      <c r="D47" s="101" t="s">
        <v>146</v>
      </c>
      <c r="E47" s="102" t="s">
        <v>58</v>
      </c>
      <c r="F47" s="100"/>
      <c r="G47" s="100"/>
      <c r="H47" s="103"/>
      <c r="I47" s="100" t="s">
        <v>59</v>
      </c>
      <c r="J47" s="100" t="str">
        <f>D47</f>
        <v>66,000 10%</v>
      </c>
      <c r="K47" s="104" t="s">
        <v>58</v>
      </c>
      <c r="L47" s="100"/>
      <c r="M47" s="100"/>
      <c r="N47" s="103"/>
      <c r="O47" s="103"/>
      <c r="P47" s="99"/>
      <c r="Q47" s="99"/>
      <c r="R47" s="99"/>
    </row>
    <row r="48" spans="1:18" s="96" customFormat="1" ht="12" x14ac:dyDescent="0.2">
      <c r="B48" s="103"/>
      <c r="C48" s="100" t="s">
        <v>57</v>
      </c>
      <c r="D48" s="105" t="s">
        <v>51</v>
      </c>
      <c r="E48" s="106">
        <v>8000</v>
      </c>
      <c r="F48" s="100" t="s">
        <v>93</v>
      </c>
      <c r="G48" s="100"/>
      <c r="H48" s="103"/>
      <c r="I48" s="100" t="s">
        <v>57</v>
      </c>
      <c r="J48" s="103" t="str">
        <f>D48</f>
        <v>Santos</v>
      </c>
      <c r="K48" s="107">
        <f>E48</f>
        <v>8000</v>
      </c>
      <c r="L48" s="100" t="s">
        <v>93</v>
      </c>
      <c r="M48" s="100"/>
      <c r="N48" s="103"/>
      <c r="O48" s="103"/>
      <c r="P48" s="103"/>
      <c r="Q48" s="103"/>
      <c r="R48" s="103"/>
    </row>
    <row r="49" spans="2:18" s="96" customFormat="1" ht="12" x14ac:dyDescent="0.2">
      <c r="B49" s="103"/>
      <c r="C49" s="100" t="s">
        <v>56</v>
      </c>
      <c r="D49" s="105" t="s">
        <v>50</v>
      </c>
      <c r="E49" s="106">
        <v>8000</v>
      </c>
      <c r="F49" s="100" t="s">
        <v>93</v>
      </c>
      <c r="G49" s="103"/>
      <c r="H49" s="103"/>
      <c r="I49" s="100" t="s">
        <v>56</v>
      </c>
      <c r="J49" s="103" t="str">
        <f>D49</f>
        <v>Qingdao</v>
      </c>
      <c r="K49" s="107">
        <f>E49</f>
        <v>8000</v>
      </c>
      <c r="L49" s="100" t="s">
        <v>93</v>
      </c>
      <c r="M49" s="103"/>
      <c r="N49" s="103"/>
      <c r="O49" s="103"/>
      <c r="P49" s="103"/>
      <c r="Q49" s="103"/>
      <c r="R49" s="103"/>
    </row>
    <row r="50" spans="2:18" s="96" customFormat="1" ht="12" x14ac:dyDescent="0.2">
      <c r="B50" s="103"/>
      <c r="C50" s="100" t="s">
        <v>54</v>
      </c>
      <c r="D50" s="105" t="s">
        <v>55</v>
      </c>
      <c r="E50" s="108"/>
      <c r="F50" s="103"/>
      <c r="G50" s="103"/>
      <c r="H50" s="103"/>
      <c r="I50" s="100" t="s">
        <v>54</v>
      </c>
      <c r="J50" s="103" t="str">
        <f>D50</f>
        <v>24 hrs bends</v>
      </c>
      <c r="K50" s="109"/>
      <c r="L50" s="103"/>
      <c r="M50" s="103"/>
      <c r="N50" s="103"/>
      <c r="O50" s="103"/>
      <c r="P50" s="103"/>
      <c r="Q50" s="103"/>
      <c r="R50" s="103"/>
    </row>
    <row r="51" spans="2:18" s="96" customFormat="1" ht="12" x14ac:dyDescent="0.2">
      <c r="B51" s="103"/>
      <c r="C51" s="110" t="s">
        <v>53</v>
      </c>
      <c r="D51" s="111">
        <v>48.5</v>
      </c>
      <c r="E51" s="108"/>
      <c r="F51" s="103"/>
      <c r="G51" s="103"/>
      <c r="H51" s="103"/>
      <c r="I51" s="100" t="s">
        <v>53</v>
      </c>
      <c r="J51" s="109">
        <f>D51</f>
        <v>48.5</v>
      </c>
      <c r="K51" s="109"/>
      <c r="L51" s="103"/>
      <c r="M51" s="103"/>
      <c r="N51" s="103"/>
      <c r="O51" s="103"/>
      <c r="P51" s="103"/>
      <c r="Q51" s="103"/>
      <c r="R51" s="103"/>
    </row>
    <row r="52" spans="2:18" s="96" customFormat="1" ht="12" x14ac:dyDescent="0.2">
      <c r="B52" s="103"/>
      <c r="C52" s="103"/>
      <c r="D52" s="215" t="s">
        <v>42</v>
      </c>
      <c r="E52" s="215"/>
      <c r="F52" s="103"/>
      <c r="G52" s="103"/>
      <c r="H52" s="103"/>
      <c r="I52" s="103"/>
      <c r="J52" s="216" t="s">
        <v>41</v>
      </c>
      <c r="K52" s="216"/>
      <c r="L52" s="103"/>
      <c r="M52" s="103"/>
      <c r="N52" s="103"/>
      <c r="O52" s="103"/>
      <c r="P52" s="103"/>
      <c r="Q52" s="103"/>
      <c r="R52" s="103"/>
    </row>
    <row r="53" spans="2:18" s="96" customFormat="1" ht="12" x14ac:dyDescent="0.2">
      <c r="B53" s="103"/>
      <c r="C53" s="100" t="s">
        <v>40</v>
      </c>
      <c r="D53" s="112" t="str">
        <f>C35</f>
        <v>Key Spring</v>
      </c>
      <c r="E53" s="105" t="s">
        <v>39</v>
      </c>
      <c r="F53" s="113">
        <f>I35</f>
        <v>14</v>
      </c>
      <c r="G53" s="103" t="s">
        <v>38</v>
      </c>
      <c r="H53" s="103"/>
      <c r="I53" s="100" t="s">
        <v>40</v>
      </c>
      <c r="J53" s="114" t="str">
        <f t="shared" ref="J53:J61" si="0">D53</f>
        <v>Key Spring</v>
      </c>
      <c r="K53" s="103" t="s">
        <v>39</v>
      </c>
      <c r="L53" s="113">
        <f>L35</f>
        <v>12</v>
      </c>
      <c r="M53" s="103" t="s">
        <v>38</v>
      </c>
      <c r="N53" s="103"/>
      <c r="O53" s="103"/>
      <c r="P53" s="103"/>
      <c r="Q53" s="103"/>
      <c r="R53" s="103"/>
    </row>
    <row r="54" spans="2:18" s="96" customFormat="1" ht="12" x14ac:dyDescent="0.2">
      <c r="B54" s="103"/>
      <c r="C54" s="100" t="s">
        <v>36</v>
      </c>
      <c r="D54" s="115" t="s">
        <v>37</v>
      </c>
      <c r="E54" s="105" t="s">
        <v>31</v>
      </c>
      <c r="F54" s="113">
        <f>K35</f>
        <v>35</v>
      </c>
      <c r="G54" s="103" t="s">
        <v>35</v>
      </c>
      <c r="H54" s="103"/>
      <c r="I54" s="100" t="s">
        <v>36</v>
      </c>
      <c r="J54" s="113" t="str">
        <f t="shared" si="0"/>
        <v>max 15 years</v>
      </c>
      <c r="K54" s="103" t="s">
        <v>31</v>
      </c>
      <c r="L54" s="113">
        <f>M35</f>
        <v>25</v>
      </c>
      <c r="M54" s="103" t="s">
        <v>35</v>
      </c>
      <c r="N54" s="103"/>
      <c r="O54" s="103"/>
      <c r="P54" s="103"/>
      <c r="Q54" s="103"/>
      <c r="R54" s="103"/>
    </row>
    <row r="55" spans="2:18" s="96" customFormat="1" ht="12" x14ac:dyDescent="0.2">
      <c r="B55" s="103"/>
      <c r="C55" s="100" t="s">
        <v>34</v>
      </c>
      <c r="D55" s="116">
        <f>D35</f>
        <v>80596</v>
      </c>
      <c r="E55" s="105" t="s">
        <v>33</v>
      </c>
      <c r="F55" s="113">
        <f>I36</f>
        <v>13.5</v>
      </c>
      <c r="G55" s="103"/>
      <c r="H55" s="103"/>
      <c r="I55" s="100" t="s">
        <v>34</v>
      </c>
      <c r="J55" s="117">
        <f t="shared" si="0"/>
        <v>80596</v>
      </c>
      <c r="K55" s="103" t="s">
        <v>33</v>
      </c>
      <c r="L55" s="113">
        <f>L36</f>
        <v>11.5</v>
      </c>
      <c r="M55" s="103"/>
      <c r="N55" s="103"/>
      <c r="O55" s="103"/>
      <c r="P55" s="103"/>
      <c r="Q55" s="103"/>
      <c r="R55" s="103"/>
    </row>
    <row r="56" spans="2:18" s="96" customFormat="1" ht="12" x14ac:dyDescent="0.2">
      <c r="B56" s="103"/>
      <c r="C56" s="100" t="s">
        <v>32</v>
      </c>
      <c r="D56" s="115">
        <f>E35</f>
        <v>14.4</v>
      </c>
      <c r="E56" s="105" t="s">
        <v>31</v>
      </c>
      <c r="F56" s="113">
        <f>K36</f>
        <v>36</v>
      </c>
      <c r="G56" s="103" t="s">
        <v>30</v>
      </c>
      <c r="H56" s="103"/>
      <c r="I56" s="100" t="s">
        <v>32</v>
      </c>
      <c r="J56" s="113">
        <f t="shared" si="0"/>
        <v>14.4</v>
      </c>
      <c r="K56" s="103" t="s">
        <v>31</v>
      </c>
      <c r="L56" s="113">
        <f>M36</f>
        <v>27</v>
      </c>
      <c r="M56" s="103" t="s">
        <v>30</v>
      </c>
      <c r="N56" s="103"/>
      <c r="O56" s="103"/>
      <c r="P56" s="103"/>
      <c r="Q56" s="103"/>
      <c r="R56" s="103"/>
    </row>
    <row r="57" spans="2:18" s="96" customFormat="1" ht="12" x14ac:dyDescent="0.2">
      <c r="B57" s="103"/>
      <c r="C57" s="100" t="s">
        <v>29</v>
      </c>
      <c r="D57" s="115">
        <f>G35</f>
        <v>70</v>
      </c>
      <c r="E57" s="105" t="s">
        <v>28</v>
      </c>
      <c r="F57" s="113"/>
      <c r="G57" s="118">
        <f>(IF(G58&lt;G59,G58,G59))/1</f>
        <v>69885.575164948459</v>
      </c>
      <c r="H57" s="103"/>
      <c r="I57" s="100" t="s">
        <v>29</v>
      </c>
      <c r="J57" s="113">
        <f t="shared" si="0"/>
        <v>70</v>
      </c>
      <c r="K57" s="103" t="s">
        <v>28</v>
      </c>
      <c r="L57" s="113"/>
      <c r="M57" s="118">
        <f>(IF(M58&lt;M59,M58,M59))/1</f>
        <v>69885.575164948459</v>
      </c>
      <c r="N57" s="103"/>
      <c r="O57" s="103"/>
      <c r="P57" s="103"/>
      <c r="Q57" s="103"/>
      <c r="R57" s="103"/>
    </row>
    <row r="58" spans="2:18" s="96" customFormat="1" ht="12" x14ac:dyDescent="0.2">
      <c r="B58" s="103"/>
      <c r="C58" s="100" t="s">
        <v>27</v>
      </c>
      <c r="D58" s="116">
        <f>F35</f>
        <v>95979</v>
      </c>
      <c r="E58" s="105" t="s">
        <v>26</v>
      </c>
      <c r="F58" s="113">
        <f>O35</f>
        <v>1</v>
      </c>
      <c r="G58" s="118">
        <f>(D58*35.3145)/D51</f>
        <v>69885.575164948459</v>
      </c>
      <c r="H58" s="103"/>
      <c r="I58" s="100" t="s">
        <v>27</v>
      </c>
      <c r="J58" s="117">
        <f t="shared" si="0"/>
        <v>95979</v>
      </c>
      <c r="K58" s="103" t="s">
        <v>26</v>
      </c>
      <c r="L58" s="113">
        <f>F58</f>
        <v>1</v>
      </c>
      <c r="M58" s="118">
        <f>(J58*35.3145)/J51</f>
        <v>69885.575164948459</v>
      </c>
      <c r="N58" s="103"/>
      <c r="O58" s="103"/>
      <c r="P58" s="103"/>
      <c r="Q58" s="103"/>
      <c r="R58" s="103"/>
    </row>
    <row r="59" spans="2:18" s="96" customFormat="1" ht="12" x14ac:dyDescent="0.2">
      <c r="B59" s="103"/>
      <c r="C59" s="100" t="s">
        <v>25</v>
      </c>
      <c r="D59" s="116">
        <f>H35</f>
        <v>1500</v>
      </c>
      <c r="E59" s="105" t="s">
        <v>24</v>
      </c>
      <c r="F59" s="113">
        <f>N35</f>
        <v>3</v>
      </c>
      <c r="G59" s="118">
        <f>D55-D59-(E70+E71)</f>
        <v>77717.624850657114</v>
      </c>
      <c r="H59" s="103"/>
      <c r="I59" s="100" t="s">
        <v>25</v>
      </c>
      <c r="J59" s="117">
        <f t="shared" si="0"/>
        <v>1500</v>
      </c>
      <c r="K59" s="103" t="s">
        <v>24</v>
      </c>
      <c r="L59" s="113">
        <f>F59</f>
        <v>3</v>
      </c>
      <c r="M59" s="118">
        <f>J55-J59-(K70+K71)</f>
        <v>77882.430575035061</v>
      </c>
      <c r="N59" s="103"/>
      <c r="O59" s="103"/>
      <c r="P59" s="103"/>
      <c r="Q59" s="103"/>
      <c r="R59" s="103"/>
    </row>
    <row r="60" spans="2:18" s="96" customFormat="1" ht="12" x14ac:dyDescent="0.2">
      <c r="B60" s="103"/>
      <c r="C60" s="100" t="s">
        <v>23</v>
      </c>
      <c r="D60" s="119">
        <f>D24</f>
        <v>340</v>
      </c>
      <c r="E60" s="103" t="s">
        <v>22</v>
      </c>
      <c r="F60" s="120">
        <f>D28</f>
        <v>7.0000000000000007E-2</v>
      </c>
      <c r="G60" s="109">
        <f>((F53)-(F53*F60))</f>
        <v>13.02</v>
      </c>
      <c r="H60" s="103"/>
      <c r="I60" s="100" t="s">
        <v>23</v>
      </c>
      <c r="J60" s="119">
        <f t="shared" si="0"/>
        <v>340</v>
      </c>
      <c r="K60" s="103" t="s">
        <v>22</v>
      </c>
      <c r="L60" s="120">
        <f>F60</f>
        <v>7.0000000000000007E-2</v>
      </c>
      <c r="M60" s="109">
        <f>((L53)-(L53*L60))</f>
        <v>11.16</v>
      </c>
      <c r="N60" s="103"/>
      <c r="O60" s="103"/>
      <c r="P60" s="103"/>
      <c r="Q60" s="103"/>
      <c r="R60" s="103"/>
    </row>
    <row r="61" spans="2:18" s="96" customFormat="1" ht="12" x14ac:dyDescent="0.2">
      <c r="B61" s="103"/>
      <c r="C61" s="100" t="s">
        <v>21</v>
      </c>
      <c r="D61" s="119">
        <f>E24</f>
        <v>475</v>
      </c>
      <c r="E61" s="103" t="s">
        <v>20</v>
      </c>
      <c r="F61" s="120">
        <f>D29</f>
        <v>7.0000000000000007E-2</v>
      </c>
      <c r="G61" s="109">
        <f>(F55)-(F55*F61)</f>
        <v>12.555</v>
      </c>
      <c r="H61" s="103"/>
      <c r="I61" s="100" t="s">
        <v>21</v>
      </c>
      <c r="J61" s="119">
        <f t="shared" si="0"/>
        <v>475</v>
      </c>
      <c r="K61" s="103" t="s">
        <v>20</v>
      </c>
      <c r="L61" s="120">
        <f>F61</f>
        <v>7.0000000000000007E-2</v>
      </c>
      <c r="M61" s="109">
        <f>(L55)-(L55*L61)</f>
        <v>10.695</v>
      </c>
      <c r="N61" s="103"/>
      <c r="O61" s="103"/>
      <c r="P61" s="103"/>
      <c r="Q61" s="103"/>
      <c r="R61" s="103"/>
    </row>
    <row r="62" spans="2:18" s="96" customFormat="1" ht="12" x14ac:dyDescent="0.2">
      <c r="B62" s="103"/>
      <c r="C62" s="103"/>
      <c r="D62" s="121"/>
      <c r="E62" s="103"/>
      <c r="F62" s="122"/>
      <c r="G62" s="103"/>
      <c r="H62" s="103"/>
      <c r="I62" s="103"/>
      <c r="J62" s="121"/>
      <c r="K62" s="103"/>
      <c r="L62" s="122"/>
      <c r="M62" s="103"/>
      <c r="N62" s="103"/>
      <c r="O62" s="103"/>
      <c r="P62" s="103"/>
      <c r="Q62" s="103"/>
      <c r="R62" s="103"/>
    </row>
    <row r="63" spans="2:18" s="96" customFormat="1" thickBot="1" x14ac:dyDescent="0.25">
      <c r="B63" s="103"/>
      <c r="C63" s="103"/>
      <c r="D63" s="123" t="s">
        <v>19</v>
      </c>
      <c r="E63" s="124" t="s">
        <v>18</v>
      </c>
      <c r="F63" s="123" t="s">
        <v>14</v>
      </c>
      <c r="G63" s="123" t="s">
        <v>8</v>
      </c>
      <c r="H63" s="103"/>
      <c r="I63" s="103"/>
      <c r="J63" s="123" t="s">
        <v>19</v>
      </c>
      <c r="K63" s="124" t="s">
        <v>18</v>
      </c>
      <c r="L63" s="123" t="s">
        <v>14</v>
      </c>
      <c r="M63" s="123" t="s">
        <v>8</v>
      </c>
      <c r="N63" s="103"/>
      <c r="O63" s="103"/>
      <c r="P63" s="103"/>
      <c r="Q63" s="103"/>
      <c r="R63" s="103"/>
    </row>
    <row r="64" spans="2:18" s="96" customFormat="1" ht="12" x14ac:dyDescent="0.2">
      <c r="B64" s="103"/>
      <c r="C64" s="125" t="str">
        <f>C17</f>
        <v>Santos</v>
      </c>
      <c r="D64" s="126"/>
      <c r="E64" s="113"/>
      <c r="F64" s="113"/>
      <c r="G64" s="127"/>
      <c r="H64" s="103"/>
      <c r="I64" s="103" t="str">
        <f>C64</f>
        <v>Santos</v>
      </c>
      <c r="J64" s="126"/>
      <c r="K64" s="113"/>
      <c r="L64" s="113"/>
      <c r="M64" s="127"/>
      <c r="N64" s="103"/>
      <c r="O64" s="103"/>
      <c r="P64" s="103"/>
      <c r="Q64" s="103"/>
      <c r="R64" s="103"/>
    </row>
    <row r="65" spans="2:18" s="96" customFormat="1" ht="12" x14ac:dyDescent="0.2">
      <c r="B65" s="103"/>
      <c r="C65" s="103" t="s">
        <v>51</v>
      </c>
      <c r="D65" s="128">
        <f>VLOOKUP('P6 calculator'!C64,Distances!A:B,2,FALSE)</f>
        <v>0</v>
      </c>
      <c r="E65" s="129">
        <f>D65/G60/24</f>
        <v>0</v>
      </c>
      <c r="F65" s="129">
        <f>((G57/E48)*1.37)+1</f>
        <v>12.967904746997425</v>
      </c>
      <c r="G65" s="130">
        <f>J24</f>
        <v>60000</v>
      </c>
      <c r="H65" s="103"/>
      <c r="I65" s="103" t="str">
        <f>C65</f>
        <v>Santos</v>
      </c>
      <c r="J65" s="126">
        <f>D65</f>
        <v>0</v>
      </c>
      <c r="K65" s="129">
        <f>J65/M60/24</f>
        <v>0</v>
      </c>
      <c r="L65" s="129">
        <f>F65</f>
        <v>12.967904746997425</v>
      </c>
      <c r="M65" s="130">
        <f>G65</f>
        <v>60000</v>
      </c>
      <c r="N65" s="103"/>
      <c r="O65" s="103"/>
      <c r="P65" s="103"/>
      <c r="Q65" s="103"/>
      <c r="R65" s="103"/>
    </row>
    <row r="66" spans="2:18" s="96" customFormat="1" ht="12" x14ac:dyDescent="0.2">
      <c r="B66" s="103"/>
      <c r="C66" s="103" t="s">
        <v>50</v>
      </c>
      <c r="D66" s="128">
        <f>VLOOKUP('P6 calculator'!C66,Distances!A:B,2,FALSE)</f>
        <v>11537</v>
      </c>
      <c r="E66" s="129">
        <f>D66/G61/24</f>
        <v>38.288198592858087</v>
      </c>
      <c r="F66" s="129">
        <f>((G57/E49)*1.37)+1</f>
        <v>12.967904746997425</v>
      </c>
      <c r="G66" s="130">
        <f>J24</f>
        <v>60000</v>
      </c>
      <c r="H66" s="103"/>
      <c r="I66" s="103" t="str">
        <f>C66</f>
        <v>Qingdao</v>
      </c>
      <c r="J66" s="126">
        <f>D66</f>
        <v>11537</v>
      </c>
      <c r="K66" s="129">
        <f>J66/M61/24</f>
        <v>44.947015739442101</v>
      </c>
      <c r="L66" s="129">
        <f>F66</f>
        <v>12.967904746997425</v>
      </c>
      <c r="M66" s="130">
        <f>G66</f>
        <v>60000</v>
      </c>
      <c r="N66" s="103"/>
      <c r="O66" s="103"/>
      <c r="P66" s="103"/>
      <c r="Q66" s="103"/>
      <c r="R66" s="103"/>
    </row>
    <row r="67" spans="2:18" s="96" customFormat="1" ht="12" x14ac:dyDescent="0.2">
      <c r="B67" s="103"/>
      <c r="C67" s="103"/>
      <c r="D67" s="126"/>
      <c r="E67" s="131"/>
      <c r="F67" s="103"/>
      <c r="G67" s="103"/>
      <c r="H67" s="103"/>
      <c r="I67" s="103"/>
      <c r="J67" s="126"/>
      <c r="K67" s="131"/>
      <c r="L67" s="103"/>
      <c r="M67" s="130"/>
      <c r="N67" s="103"/>
      <c r="O67" s="103"/>
      <c r="P67" s="103"/>
      <c r="Q67" s="103"/>
      <c r="R67" s="103"/>
    </row>
    <row r="68" spans="2:18" s="96" customFormat="1" thickBot="1" x14ac:dyDescent="0.25">
      <c r="B68" s="103"/>
      <c r="C68" s="132" t="s">
        <v>17</v>
      </c>
      <c r="D68" s="133">
        <f>SUM(D64:D67)</f>
        <v>11537</v>
      </c>
      <c r="E68" s="134">
        <f>SUM(E64:E67)</f>
        <v>38.288198592858087</v>
      </c>
      <c r="F68" s="134">
        <f>SUM(F64:F67)</f>
        <v>25.935809493994849</v>
      </c>
      <c r="G68" s="135">
        <f>SUM(G64:G67)</f>
        <v>120000</v>
      </c>
      <c r="H68" s="103"/>
      <c r="I68" s="132" t="s">
        <v>17</v>
      </c>
      <c r="J68" s="133">
        <f>SUM(J64:J67)</f>
        <v>11537</v>
      </c>
      <c r="K68" s="134">
        <f>SUM(K64:K67)</f>
        <v>44.947015739442101</v>
      </c>
      <c r="L68" s="134">
        <f>SUM(L64:L67)</f>
        <v>25.935809493994849</v>
      </c>
      <c r="M68" s="135">
        <f>SUM(M64:M67)</f>
        <v>120000</v>
      </c>
      <c r="N68" s="103"/>
      <c r="O68" s="103"/>
      <c r="P68" s="103"/>
      <c r="Q68" s="103"/>
      <c r="R68" s="103"/>
    </row>
    <row r="69" spans="2:18" s="96" customFormat="1" thickTop="1" x14ac:dyDescent="0.2">
      <c r="B69" s="103"/>
      <c r="C69" s="103"/>
      <c r="D69" s="126"/>
      <c r="E69" s="103"/>
      <c r="F69" s="121"/>
      <c r="G69" s="103"/>
      <c r="H69" s="103"/>
      <c r="I69" s="103"/>
      <c r="J69" s="126"/>
      <c r="K69" s="103"/>
      <c r="L69" s="121"/>
      <c r="M69" s="103"/>
      <c r="N69" s="103"/>
      <c r="O69" s="103"/>
      <c r="P69" s="103"/>
      <c r="Q69" s="103"/>
      <c r="R69" s="103"/>
    </row>
    <row r="70" spans="2:18" s="96" customFormat="1" ht="12" x14ac:dyDescent="0.2">
      <c r="B70" s="103"/>
      <c r="C70" s="103" t="s">
        <v>16</v>
      </c>
      <c r="D70" s="129">
        <f>E65</f>
        <v>0</v>
      </c>
      <c r="E70" s="136">
        <f>D70*F54</f>
        <v>0</v>
      </c>
      <c r="F70" s="137">
        <f>E70*D23</f>
        <v>0</v>
      </c>
      <c r="G70" s="103"/>
      <c r="H70" s="103"/>
      <c r="I70" s="103" t="s">
        <v>16</v>
      </c>
      <c r="J70" s="138">
        <f>K65</f>
        <v>0</v>
      </c>
      <c r="K70" s="136">
        <f>J70*L54</f>
        <v>0</v>
      </c>
      <c r="L70" s="139">
        <f>K70*J60</f>
        <v>0</v>
      </c>
      <c r="M70" s="103"/>
      <c r="N70" s="103"/>
      <c r="O70" s="103"/>
      <c r="P70" s="103"/>
      <c r="Q70" s="103"/>
      <c r="R70" s="103"/>
    </row>
    <row r="71" spans="2:18" s="96" customFormat="1" ht="12" x14ac:dyDescent="0.2">
      <c r="B71" s="103"/>
      <c r="C71" s="103" t="s">
        <v>15</v>
      </c>
      <c r="D71" s="129">
        <f>E66</f>
        <v>38.288198592858087</v>
      </c>
      <c r="E71" s="136">
        <f>D71*F56</f>
        <v>1378.3751493428911</v>
      </c>
      <c r="F71" s="137">
        <f>E71*D23</f>
        <v>0</v>
      </c>
      <c r="G71" s="103"/>
      <c r="H71" s="103"/>
      <c r="I71" s="103" t="s">
        <v>15</v>
      </c>
      <c r="J71" s="138">
        <f>K66</f>
        <v>44.947015739442101</v>
      </c>
      <c r="K71" s="136">
        <f>J71*L56</f>
        <v>1213.5694249649366</v>
      </c>
      <c r="L71" s="139">
        <f>K71*J60</f>
        <v>412613.60448807845</v>
      </c>
      <c r="M71" s="103"/>
      <c r="N71" s="103"/>
      <c r="O71" s="103"/>
      <c r="P71" s="103"/>
      <c r="Q71" s="103"/>
      <c r="R71" s="103"/>
    </row>
    <row r="72" spans="2:18" s="96" customFormat="1" ht="12" x14ac:dyDescent="0.2">
      <c r="B72" s="103"/>
      <c r="C72" s="103" t="s">
        <v>14</v>
      </c>
      <c r="D72" s="129">
        <f>F68</f>
        <v>25.935809493994849</v>
      </c>
      <c r="E72" s="140">
        <f>(D72*F58)+(D72*F59)</f>
        <v>103.7432379759794</v>
      </c>
      <c r="F72" s="137">
        <f>((D72*F58)*D61)+((D72*F59)*D60)</f>
        <v>38774.035193522301</v>
      </c>
      <c r="G72" s="103"/>
      <c r="H72" s="103"/>
      <c r="I72" s="103" t="s">
        <v>14</v>
      </c>
      <c r="J72" s="138">
        <f>L68</f>
        <v>25.935809493994849</v>
      </c>
      <c r="K72" s="140">
        <f>(J72*L58)+(J72*L59)</f>
        <v>103.7432379759794</v>
      </c>
      <c r="L72" s="139">
        <f>(J72*L58*J61)+J72*L59*J60</f>
        <v>38774.035193522301</v>
      </c>
      <c r="M72" s="103"/>
      <c r="N72" s="103"/>
      <c r="O72" s="103"/>
      <c r="P72" s="103"/>
      <c r="Q72" s="103"/>
      <c r="R72" s="103"/>
    </row>
    <row r="73" spans="2:18" s="96" customFormat="1" ht="12" x14ac:dyDescent="0.2">
      <c r="B73" s="103"/>
      <c r="C73" s="141" t="s">
        <v>13</v>
      </c>
      <c r="D73" s="142">
        <f>SUM(D70:D72)</f>
        <v>64.224008086852933</v>
      </c>
      <c r="E73" s="136">
        <f>SUM(E70:E72)</f>
        <v>1482.1183873188704</v>
      </c>
      <c r="F73" s="131"/>
      <c r="G73" s="103"/>
      <c r="H73" s="103"/>
      <c r="I73" s="141" t="s">
        <v>13</v>
      </c>
      <c r="J73" s="143">
        <f>SUM(J70:J72)</f>
        <v>70.882825233436947</v>
      </c>
      <c r="K73" s="136">
        <f>SUM(K70:K72)</f>
        <v>1317.312662940916</v>
      </c>
      <c r="L73" s="131"/>
      <c r="M73" s="103"/>
      <c r="N73" s="103"/>
      <c r="O73" s="103"/>
      <c r="P73" s="103"/>
      <c r="Q73" s="103"/>
      <c r="R73" s="103"/>
    </row>
    <row r="74" spans="2:18" s="96" customFormat="1" ht="12" x14ac:dyDescent="0.2">
      <c r="B74" s="103"/>
      <c r="C74" s="103"/>
      <c r="D74" s="113"/>
      <c r="E74" s="103"/>
      <c r="F74" s="103"/>
      <c r="G74" s="103"/>
      <c r="H74" s="103"/>
      <c r="I74" s="103"/>
      <c r="J74" s="113"/>
      <c r="K74" s="103"/>
      <c r="L74" s="103"/>
      <c r="M74" s="103"/>
      <c r="N74" s="103"/>
      <c r="O74" s="103"/>
      <c r="P74" s="103"/>
      <c r="Q74" s="103"/>
      <c r="R74" s="103"/>
    </row>
    <row r="75" spans="2:18" s="96" customFormat="1" ht="12" x14ac:dyDescent="0.2">
      <c r="B75" s="103"/>
      <c r="C75" s="103" t="s">
        <v>49</v>
      </c>
      <c r="D75" s="144">
        <f>D87*D73</f>
        <v>701647.28834886826</v>
      </c>
      <c r="E75" s="103"/>
      <c r="F75" s="103"/>
      <c r="G75" s="103"/>
      <c r="H75" s="103"/>
      <c r="I75" s="145" t="s">
        <v>49</v>
      </c>
      <c r="J75" s="144">
        <f>J87*J73</f>
        <v>774394.86567529861</v>
      </c>
      <c r="K75" s="103"/>
      <c r="L75" s="103"/>
      <c r="M75" s="103"/>
      <c r="N75" s="103"/>
      <c r="O75" s="103"/>
      <c r="P75" s="103"/>
      <c r="Q75" s="103"/>
      <c r="R75" s="103"/>
    </row>
    <row r="76" spans="2:18" s="96" customFormat="1" ht="12" x14ac:dyDescent="0.2">
      <c r="B76" s="103"/>
      <c r="C76" s="103" t="s">
        <v>48</v>
      </c>
      <c r="D76" s="144">
        <f>E14</f>
        <v>500000</v>
      </c>
      <c r="E76" s="103"/>
      <c r="F76" s="103"/>
      <c r="G76" s="103"/>
      <c r="H76" s="103"/>
      <c r="I76" s="145" t="s">
        <v>47</v>
      </c>
      <c r="J76" s="144">
        <f>D76</f>
        <v>500000</v>
      </c>
      <c r="K76" s="103"/>
      <c r="L76" s="103"/>
      <c r="M76" s="103"/>
      <c r="N76" s="103"/>
      <c r="O76" s="103"/>
      <c r="P76" s="103"/>
      <c r="Q76" s="103"/>
      <c r="R76" s="103"/>
    </row>
    <row r="77" spans="2:18" s="96" customFormat="1" ht="12" x14ac:dyDescent="0.2">
      <c r="B77" s="103"/>
      <c r="C77" s="103" t="s">
        <v>12</v>
      </c>
      <c r="D77" s="144">
        <f>(D70*F54*D60)+(D71*F56*D60)</f>
        <v>468647.55077658297</v>
      </c>
      <c r="E77" s="103"/>
      <c r="F77" s="146"/>
      <c r="G77" s="103"/>
      <c r="H77" s="103"/>
      <c r="I77" s="103" t="s">
        <v>12</v>
      </c>
      <c r="J77" s="144">
        <f>(J70*L54*J60)+(J71*L56*J60)</f>
        <v>412613.60448807845</v>
      </c>
      <c r="K77" s="103"/>
      <c r="L77" s="103"/>
      <c r="M77" s="103"/>
      <c r="N77" s="103"/>
      <c r="O77" s="103"/>
      <c r="P77" s="103"/>
      <c r="Q77" s="103"/>
      <c r="R77" s="103"/>
    </row>
    <row r="78" spans="2:18" s="96" customFormat="1" ht="12" x14ac:dyDescent="0.2">
      <c r="B78" s="103"/>
      <c r="C78" s="103" t="s">
        <v>11</v>
      </c>
      <c r="D78" s="144">
        <f>(D70+D71)*F57*D61</f>
        <v>0</v>
      </c>
      <c r="E78" s="103"/>
      <c r="F78" s="103"/>
      <c r="G78" s="103"/>
      <c r="H78" s="103"/>
      <c r="I78" s="103" t="s">
        <v>11</v>
      </c>
      <c r="J78" s="144">
        <f>(J70+J71)*L57*J61</f>
        <v>0</v>
      </c>
      <c r="K78" s="103"/>
      <c r="L78" s="103"/>
      <c r="M78" s="103"/>
      <c r="N78" s="103"/>
      <c r="O78" s="103"/>
      <c r="P78" s="103"/>
      <c r="Q78" s="103"/>
      <c r="R78" s="103"/>
    </row>
    <row r="79" spans="2:18" s="96" customFormat="1" ht="12" x14ac:dyDescent="0.2">
      <c r="B79" s="103"/>
      <c r="C79" s="103" t="s">
        <v>10</v>
      </c>
      <c r="D79" s="144">
        <f>F59*D72*D60</f>
        <v>26454.525683874745</v>
      </c>
      <c r="E79" s="103"/>
      <c r="F79" s="103"/>
      <c r="G79" s="103"/>
      <c r="H79" s="103"/>
      <c r="I79" s="103" t="s">
        <v>10</v>
      </c>
      <c r="J79" s="144">
        <f>L59*J72*J60</f>
        <v>26454.525683874745</v>
      </c>
      <c r="K79" s="103"/>
      <c r="L79" s="103"/>
      <c r="M79" s="103"/>
      <c r="N79" s="103"/>
      <c r="O79" s="103"/>
      <c r="P79" s="103"/>
      <c r="Q79" s="103"/>
      <c r="R79" s="103"/>
    </row>
    <row r="80" spans="2:18" s="96" customFormat="1" ht="12" x14ac:dyDescent="0.2">
      <c r="B80" s="103"/>
      <c r="C80" s="103" t="s">
        <v>9</v>
      </c>
      <c r="D80" s="144">
        <f>F58*D72*D61</f>
        <v>12319.509509647554</v>
      </c>
      <c r="E80" s="103"/>
      <c r="F80" s="146"/>
      <c r="G80" s="103"/>
      <c r="H80" s="103"/>
      <c r="I80" s="103" t="s">
        <v>9</v>
      </c>
      <c r="J80" s="144">
        <f>L58*J72*J61</f>
        <v>12319.509509647554</v>
      </c>
      <c r="K80" s="103"/>
      <c r="L80" s="103"/>
      <c r="M80" s="103"/>
      <c r="N80" s="103"/>
      <c r="O80" s="103"/>
      <c r="P80" s="103"/>
      <c r="Q80" s="103"/>
      <c r="R80" s="103"/>
    </row>
    <row r="81" spans="2:18" s="96" customFormat="1" ht="12" x14ac:dyDescent="0.2">
      <c r="B81" s="103"/>
      <c r="C81" s="103" t="s">
        <v>8</v>
      </c>
      <c r="D81" s="144">
        <f>G68</f>
        <v>120000</v>
      </c>
      <c r="E81" s="103"/>
      <c r="F81" s="103"/>
      <c r="G81" s="103"/>
      <c r="H81" s="103"/>
      <c r="I81" s="103" t="s">
        <v>8</v>
      </c>
      <c r="J81" s="144">
        <f>M68</f>
        <v>120000</v>
      </c>
      <c r="K81" s="103"/>
      <c r="L81" s="103"/>
      <c r="M81" s="103"/>
      <c r="N81" s="103"/>
      <c r="O81" s="103"/>
      <c r="P81" s="103"/>
      <c r="Q81" s="103"/>
      <c r="R81" s="103"/>
    </row>
    <row r="82" spans="2:18" s="96" customFormat="1" thickBot="1" x14ac:dyDescent="0.25">
      <c r="B82" s="103"/>
      <c r="C82" s="132" t="s">
        <v>6</v>
      </c>
      <c r="D82" s="147">
        <f>SUM(D75:D81)</f>
        <v>1829068.8743189734</v>
      </c>
      <c r="E82" s="103"/>
      <c r="F82" s="103"/>
      <c r="G82" s="103"/>
      <c r="H82" s="103"/>
      <c r="I82" s="132" t="s">
        <v>6</v>
      </c>
      <c r="J82" s="147">
        <f>SUM(J75:J81)</f>
        <v>1845782.5053568992</v>
      </c>
      <c r="K82" s="103"/>
      <c r="L82" s="103"/>
      <c r="M82" s="103"/>
      <c r="N82" s="103"/>
      <c r="O82" s="103"/>
      <c r="P82" s="103"/>
      <c r="Q82" s="103"/>
      <c r="R82" s="103"/>
    </row>
    <row r="83" spans="2:18" s="96" customFormat="1" thickTop="1" x14ac:dyDescent="0.2">
      <c r="B83" s="103"/>
      <c r="C83" s="103"/>
      <c r="D83" s="148"/>
      <c r="E83" s="103"/>
      <c r="F83" s="103"/>
      <c r="G83" s="103"/>
      <c r="H83" s="103"/>
      <c r="I83" s="103"/>
      <c r="J83" s="148"/>
      <c r="K83" s="103"/>
      <c r="L83" s="103"/>
      <c r="M83" s="103"/>
      <c r="N83" s="103"/>
      <c r="O83" s="103"/>
      <c r="P83" s="103"/>
      <c r="Q83" s="103"/>
      <c r="R83" s="103"/>
    </row>
    <row r="84" spans="2:18" s="96" customFormat="1" ht="12" x14ac:dyDescent="0.2">
      <c r="B84" s="103"/>
      <c r="C84" s="103"/>
      <c r="D84" s="148"/>
      <c r="E84" s="103"/>
      <c r="F84" s="103"/>
      <c r="G84" s="103"/>
      <c r="H84" s="103"/>
      <c r="I84" s="103"/>
      <c r="J84" s="148"/>
      <c r="K84" s="103"/>
      <c r="L84" s="103"/>
      <c r="M84" s="103"/>
      <c r="N84" s="103"/>
      <c r="O84" s="103"/>
      <c r="P84" s="103"/>
      <c r="Q84" s="103"/>
      <c r="R84" s="103"/>
    </row>
    <row r="85" spans="2:18" s="96" customFormat="1" thickBot="1" x14ac:dyDescent="0.25"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</row>
    <row r="86" spans="2:18" s="96" customFormat="1" ht="12" x14ac:dyDescent="0.2">
      <c r="B86" s="103"/>
      <c r="C86" s="141" t="s">
        <v>46</v>
      </c>
      <c r="D86" s="141" t="s">
        <v>45</v>
      </c>
      <c r="E86" s="141" t="s">
        <v>44</v>
      </c>
      <c r="F86" s="141"/>
      <c r="G86" s="149" t="s">
        <v>43</v>
      </c>
      <c r="H86" s="141"/>
      <c r="I86" s="141" t="str">
        <f>C86</f>
        <v>Gross T/C cost</v>
      </c>
      <c r="J86" s="141" t="str">
        <f>D86</f>
        <v>Nett T/C cost</v>
      </c>
      <c r="K86" s="141" t="str">
        <f>E86</f>
        <v>Nett freight rate</v>
      </c>
      <c r="L86" s="141"/>
      <c r="M86" s="149" t="str">
        <f>G86</f>
        <v>Gross freight</v>
      </c>
      <c r="N86" s="141"/>
      <c r="O86" s="103"/>
      <c r="P86" s="103"/>
      <c r="Q86" s="103"/>
      <c r="R86" s="103"/>
    </row>
    <row r="87" spans="2:18" s="96" customFormat="1" thickBot="1" x14ac:dyDescent="0.25">
      <c r="B87" s="103"/>
      <c r="C87" s="150">
        <f>D14</f>
        <v>11500</v>
      </c>
      <c r="D87" s="150">
        <f>C87*(1-I24)</f>
        <v>10925</v>
      </c>
      <c r="E87" s="151">
        <f>(D82/G57)</f>
        <v>26.172337710634658</v>
      </c>
      <c r="F87" s="152"/>
      <c r="G87" s="153">
        <f>E87/(1-I24)</f>
        <v>27.549829169089115</v>
      </c>
      <c r="H87" s="152"/>
      <c r="I87" s="150">
        <f>C87</f>
        <v>11500</v>
      </c>
      <c r="J87" s="150">
        <f>I87*(1-I24)</f>
        <v>10925</v>
      </c>
      <c r="K87" s="151">
        <f>J82/M57</f>
        <v>26.411494804190475</v>
      </c>
      <c r="L87" s="152"/>
      <c r="M87" s="153">
        <f>K87/(1-I24)</f>
        <v>27.801573478095239</v>
      </c>
      <c r="N87" s="152"/>
      <c r="O87" s="103"/>
      <c r="P87" s="103"/>
      <c r="Q87" s="103"/>
      <c r="R87" s="103"/>
    </row>
    <row r="88" spans="2:18" s="96" customFormat="1" thickTop="1" x14ac:dyDescent="0.2">
      <c r="B88" s="103"/>
      <c r="C88" s="103"/>
      <c r="D88" s="103"/>
      <c r="E88" s="103"/>
      <c r="F88" s="103"/>
      <c r="G88" s="103"/>
      <c r="H88" s="103"/>
      <c r="I88" s="145"/>
      <c r="J88" s="103"/>
      <c r="K88" s="103"/>
      <c r="L88" s="103"/>
      <c r="M88" s="103"/>
      <c r="N88" s="103"/>
      <c r="O88" s="103"/>
      <c r="P88" s="103"/>
      <c r="Q88" s="103"/>
      <c r="R88" s="103"/>
    </row>
    <row r="89" spans="2:18" s="96" customFormat="1" thickBot="1" x14ac:dyDescent="0.25">
      <c r="B89" s="103"/>
      <c r="C89" s="154"/>
      <c r="D89" s="155"/>
      <c r="E89" s="154"/>
      <c r="F89" s="154"/>
      <c r="G89" s="154"/>
      <c r="H89" s="154"/>
      <c r="I89" s="156"/>
      <c r="J89" s="154"/>
      <c r="K89" s="154"/>
      <c r="L89" s="154"/>
      <c r="M89" s="154"/>
      <c r="N89" s="154"/>
      <c r="O89" s="103"/>
      <c r="P89" s="103"/>
      <c r="Q89" s="103"/>
      <c r="R89" s="103"/>
    </row>
    <row r="90" spans="2:18" s="96" customFormat="1" ht="12" x14ac:dyDescent="0.2">
      <c r="B90" s="103"/>
      <c r="C90" s="157"/>
      <c r="D90" s="158"/>
      <c r="E90" s="159"/>
      <c r="F90" s="157"/>
      <c r="G90" s="157"/>
      <c r="H90" s="160"/>
      <c r="I90" s="157"/>
      <c r="J90" s="157"/>
      <c r="K90" s="161"/>
      <c r="L90" s="157"/>
      <c r="M90" s="157"/>
      <c r="N90" s="160"/>
      <c r="O90" s="103"/>
      <c r="P90" s="103"/>
      <c r="Q90" s="103"/>
      <c r="R90" s="103"/>
    </row>
    <row r="91" spans="2:18" s="96" customFormat="1" ht="12" x14ac:dyDescent="0.2">
      <c r="B91" s="103"/>
      <c r="C91" s="157" t="s">
        <v>145</v>
      </c>
      <c r="D91" s="158"/>
      <c r="E91" s="159"/>
      <c r="F91" s="157"/>
      <c r="G91" s="157"/>
      <c r="H91" s="160"/>
      <c r="I91" s="157"/>
      <c r="J91" s="157"/>
      <c r="K91" s="161"/>
      <c r="L91" s="157"/>
      <c r="M91" s="157"/>
      <c r="N91" s="160"/>
      <c r="O91" s="103"/>
      <c r="P91" s="103"/>
      <c r="Q91" s="103"/>
      <c r="R91" s="103"/>
    </row>
    <row r="92" spans="2:18" s="96" customFormat="1" ht="12" x14ac:dyDescent="0.2">
      <c r="B92" s="103"/>
      <c r="C92" s="157"/>
      <c r="D92" s="162"/>
      <c r="E92" s="162"/>
      <c r="F92" s="160"/>
      <c r="G92" s="160"/>
      <c r="H92" s="160"/>
      <c r="I92" s="157"/>
      <c r="J92" s="160"/>
      <c r="K92" s="160"/>
      <c r="L92" s="160"/>
      <c r="M92" s="160"/>
      <c r="N92" s="160"/>
      <c r="O92" s="103"/>
      <c r="P92" s="103"/>
      <c r="Q92" s="103"/>
      <c r="R92" s="103"/>
    </row>
    <row r="93" spans="2:18" s="96" customFormat="1" ht="12" x14ac:dyDescent="0.2">
      <c r="B93" s="103"/>
      <c r="C93" s="160"/>
      <c r="D93" s="209" t="s">
        <v>42</v>
      </c>
      <c r="E93" s="209"/>
      <c r="F93" s="160"/>
      <c r="G93" s="160"/>
      <c r="H93" s="160"/>
      <c r="I93" s="160"/>
      <c r="J93" s="210" t="s">
        <v>41</v>
      </c>
      <c r="K93" s="210"/>
      <c r="L93" s="160"/>
      <c r="M93" s="160"/>
      <c r="N93" s="160"/>
      <c r="O93" s="103"/>
      <c r="P93" s="103"/>
      <c r="Q93" s="103"/>
      <c r="R93" s="103"/>
    </row>
    <row r="94" spans="2:18" s="96" customFormat="1" ht="12" x14ac:dyDescent="0.2">
      <c r="B94" s="103"/>
      <c r="C94" s="157" t="s">
        <v>40</v>
      </c>
      <c r="D94" s="163" t="str">
        <f>C37</f>
        <v>Baltic Pmax P6 RV</v>
      </c>
      <c r="E94" s="162" t="s">
        <v>39</v>
      </c>
      <c r="F94" s="164">
        <f>I37</f>
        <v>14</v>
      </c>
      <c r="G94" s="160" t="s">
        <v>38</v>
      </c>
      <c r="H94" s="160"/>
      <c r="I94" s="157" t="s">
        <v>40</v>
      </c>
      <c r="J94" s="163" t="str">
        <f t="shared" ref="J94:J102" si="1">D94</f>
        <v>Baltic Pmax P6 RV</v>
      </c>
      <c r="K94" s="160" t="s">
        <v>39</v>
      </c>
      <c r="L94" s="164">
        <f>L37</f>
        <v>12.5</v>
      </c>
      <c r="M94" s="160" t="s">
        <v>38</v>
      </c>
      <c r="N94" s="160"/>
      <c r="O94" s="103"/>
      <c r="P94" s="103"/>
      <c r="Q94" s="103"/>
      <c r="R94" s="103"/>
    </row>
    <row r="95" spans="2:18" s="96" customFormat="1" ht="12" x14ac:dyDescent="0.2">
      <c r="B95" s="103"/>
      <c r="C95" s="157" t="s">
        <v>36</v>
      </c>
      <c r="D95" s="165" t="s">
        <v>37</v>
      </c>
      <c r="E95" s="162" t="s">
        <v>31</v>
      </c>
      <c r="F95" s="164">
        <f>K37</f>
        <v>31</v>
      </c>
      <c r="G95" s="160" t="s">
        <v>35</v>
      </c>
      <c r="H95" s="160"/>
      <c r="I95" s="157" t="s">
        <v>36</v>
      </c>
      <c r="J95" s="164" t="str">
        <f t="shared" si="1"/>
        <v>max 15 years</v>
      </c>
      <c r="K95" s="160" t="s">
        <v>31</v>
      </c>
      <c r="L95" s="164">
        <f>M37</f>
        <v>23</v>
      </c>
      <c r="M95" s="160" t="s">
        <v>35</v>
      </c>
      <c r="N95" s="160"/>
      <c r="O95" s="103"/>
      <c r="P95" s="103"/>
      <c r="Q95" s="103"/>
      <c r="R95" s="103"/>
    </row>
    <row r="96" spans="2:18" s="96" customFormat="1" ht="12" x14ac:dyDescent="0.2">
      <c r="B96" s="103"/>
      <c r="C96" s="157" t="s">
        <v>34</v>
      </c>
      <c r="D96" s="166">
        <f>D37</f>
        <v>82500</v>
      </c>
      <c r="E96" s="162" t="s">
        <v>33</v>
      </c>
      <c r="F96" s="164">
        <f>I38</f>
        <v>13.5</v>
      </c>
      <c r="G96" s="160"/>
      <c r="H96" s="160"/>
      <c r="I96" s="157" t="s">
        <v>34</v>
      </c>
      <c r="J96" s="167">
        <f t="shared" si="1"/>
        <v>82500</v>
      </c>
      <c r="K96" s="160" t="s">
        <v>33</v>
      </c>
      <c r="L96" s="164">
        <f>L38</f>
        <v>11.5</v>
      </c>
      <c r="M96" s="160"/>
      <c r="N96" s="160"/>
      <c r="O96" s="103"/>
      <c r="P96" s="103"/>
      <c r="Q96" s="103"/>
      <c r="R96" s="103"/>
    </row>
    <row r="97" spans="2:18" s="96" customFormat="1" ht="12" x14ac:dyDescent="0.2">
      <c r="B97" s="103"/>
      <c r="C97" s="157" t="s">
        <v>32</v>
      </c>
      <c r="D97" s="165">
        <f>E37</f>
        <v>14.43</v>
      </c>
      <c r="E97" s="162" t="s">
        <v>31</v>
      </c>
      <c r="F97" s="164">
        <f>K38</f>
        <v>33</v>
      </c>
      <c r="G97" s="160" t="s">
        <v>30</v>
      </c>
      <c r="H97" s="160"/>
      <c r="I97" s="157" t="s">
        <v>32</v>
      </c>
      <c r="J97" s="164">
        <f t="shared" si="1"/>
        <v>14.43</v>
      </c>
      <c r="K97" s="160" t="s">
        <v>31</v>
      </c>
      <c r="L97" s="164">
        <f>M38</f>
        <v>22</v>
      </c>
      <c r="M97" s="160" t="s">
        <v>30</v>
      </c>
      <c r="N97" s="160"/>
      <c r="O97" s="103"/>
      <c r="P97" s="103"/>
      <c r="Q97" s="103"/>
      <c r="R97" s="103"/>
    </row>
    <row r="98" spans="2:18" s="96" customFormat="1" ht="12" x14ac:dyDescent="0.2">
      <c r="B98" s="103"/>
      <c r="C98" s="157" t="s">
        <v>29</v>
      </c>
      <c r="D98" s="165">
        <f>G37</f>
        <v>70.5</v>
      </c>
      <c r="E98" s="162" t="s">
        <v>28</v>
      </c>
      <c r="F98" s="164"/>
      <c r="G98" s="168">
        <f>(IF(G99&lt;G100,G99,G100))/1</f>
        <v>70629.000000000015</v>
      </c>
      <c r="H98" s="160"/>
      <c r="I98" s="157" t="s">
        <v>29</v>
      </c>
      <c r="J98" s="164">
        <f t="shared" si="1"/>
        <v>70.5</v>
      </c>
      <c r="K98" s="160" t="s">
        <v>28</v>
      </c>
      <c r="L98" s="164"/>
      <c r="M98" s="168">
        <f>(IF(M99&lt;M100,M99,M100))/1</f>
        <v>70629.000000000015</v>
      </c>
      <c r="N98" s="160"/>
      <c r="O98" s="103"/>
      <c r="P98" s="103"/>
      <c r="Q98" s="103"/>
      <c r="R98" s="103"/>
    </row>
    <row r="99" spans="2:18" s="96" customFormat="1" ht="12" x14ac:dyDescent="0.2">
      <c r="B99" s="103"/>
      <c r="C99" s="157" t="s">
        <v>27</v>
      </c>
      <c r="D99" s="166">
        <f>F37</f>
        <v>97000</v>
      </c>
      <c r="E99" s="162" t="s">
        <v>26</v>
      </c>
      <c r="F99" s="164">
        <f>O37</f>
        <v>1</v>
      </c>
      <c r="G99" s="168">
        <f>(D99*35.3145)/D51</f>
        <v>70629.000000000015</v>
      </c>
      <c r="H99" s="160"/>
      <c r="I99" s="157" t="s">
        <v>27</v>
      </c>
      <c r="J99" s="167">
        <f t="shared" si="1"/>
        <v>97000</v>
      </c>
      <c r="K99" s="160" t="s">
        <v>26</v>
      </c>
      <c r="L99" s="164">
        <f>F99</f>
        <v>1</v>
      </c>
      <c r="M99" s="168">
        <f>(J99*35.3145)/J51</f>
        <v>70629.000000000015</v>
      </c>
      <c r="N99" s="160"/>
      <c r="O99" s="103"/>
      <c r="P99" s="103"/>
      <c r="Q99" s="103"/>
      <c r="R99" s="103"/>
    </row>
    <row r="100" spans="2:18" s="96" customFormat="1" ht="12" x14ac:dyDescent="0.2">
      <c r="B100" s="103"/>
      <c r="C100" s="157" t="s">
        <v>25</v>
      </c>
      <c r="D100" s="166">
        <f>H37</f>
        <v>1500</v>
      </c>
      <c r="E100" s="162" t="s">
        <v>24</v>
      </c>
      <c r="F100" s="164">
        <f>N37</f>
        <v>3</v>
      </c>
      <c r="G100" s="168">
        <f>D96-D100-(E115+E116)</f>
        <v>78697.798970245203</v>
      </c>
      <c r="H100" s="160"/>
      <c r="I100" s="157" t="s">
        <v>25</v>
      </c>
      <c r="J100" s="167">
        <f t="shared" si="1"/>
        <v>1500</v>
      </c>
      <c r="K100" s="160" t="s">
        <v>24</v>
      </c>
      <c r="L100" s="164">
        <f>F100</f>
        <v>3</v>
      </c>
      <c r="M100" s="168">
        <f>J96-J100-(K115+K116)</f>
        <v>79148.047374162386</v>
      </c>
      <c r="N100" s="160"/>
      <c r="O100" s="103"/>
      <c r="P100" s="103"/>
      <c r="Q100" s="103"/>
      <c r="R100" s="103"/>
    </row>
    <row r="101" spans="2:18" s="96" customFormat="1" ht="12" x14ac:dyDescent="0.2">
      <c r="B101" s="103"/>
      <c r="C101" s="157" t="s">
        <v>23</v>
      </c>
      <c r="D101" s="169">
        <f>D24</f>
        <v>340</v>
      </c>
      <c r="E101" s="160" t="s">
        <v>22</v>
      </c>
      <c r="F101" s="170">
        <f>D28</f>
        <v>7.0000000000000007E-2</v>
      </c>
      <c r="G101" s="171">
        <f>((F94)-(F94*F101))</f>
        <v>13.02</v>
      </c>
      <c r="H101" s="160"/>
      <c r="I101" s="157" t="s">
        <v>23</v>
      </c>
      <c r="J101" s="169">
        <f t="shared" si="1"/>
        <v>340</v>
      </c>
      <c r="K101" s="160" t="s">
        <v>22</v>
      </c>
      <c r="L101" s="170">
        <f>F101</f>
        <v>7.0000000000000007E-2</v>
      </c>
      <c r="M101" s="171">
        <f>((L94)-(L94*L101))</f>
        <v>11.625</v>
      </c>
      <c r="N101" s="160"/>
      <c r="O101" s="103"/>
      <c r="P101" s="103"/>
      <c r="Q101" s="103"/>
      <c r="R101" s="103"/>
    </row>
    <row r="102" spans="2:18" s="96" customFormat="1" ht="12" x14ac:dyDescent="0.2">
      <c r="B102" s="103"/>
      <c r="C102" s="157" t="s">
        <v>21</v>
      </c>
      <c r="D102" s="169">
        <f>E24</f>
        <v>475</v>
      </c>
      <c r="E102" s="160" t="s">
        <v>20</v>
      </c>
      <c r="F102" s="170">
        <f>D29</f>
        <v>7.0000000000000007E-2</v>
      </c>
      <c r="G102" s="171">
        <f>(F96)-(F96*F102)</f>
        <v>12.555</v>
      </c>
      <c r="H102" s="160"/>
      <c r="I102" s="157" t="s">
        <v>21</v>
      </c>
      <c r="J102" s="169">
        <f t="shared" si="1"/>
        <v>475</v>
      </c>
      <c r="K102" s="160" t="s">
        <v>20</v>
      </c>
      <c r="L102" s="170">
        <f>F102</f>
        <v>7.0000000000000007E-2</v>
      </c>
      <c r="M102" s="171">
        <f>(L96)-(L96*L102)</f>
        <v>10.695</v>
      </c>
      <c r="N102" s="160"/>
      <c r="O102" s="103"/>
      <c r="P102" s="103"/>
      <c r="Q102" s="103"/>
      <c r="R102" s="103"/>
    </row>
    <row r="103" spans="2:18" s="96" customFormat="1" ht="12" x14ac:dyDescent="0.2">
      <c r="B103" s="103"/>
      <c r="C103" s="160"/>
      <c r="D103" s="172"/>
      <c r="E103" s="160"/>
      <c r="F103" s="173"/>
      <c r="G103" s="160"/>
      <c r="H103" s="160"/>
      <c r="I103" s="160"/>
      <c r="J103" s="172"/>
      <c r="K103" s="160"/>
      <c r="L103" s="173"/>
      <c r="M103" s="160"/>
      <c r="N103" s="160"/>
      <c r="O103" s="103"/>
      <c r="P103" s="103"/>
      <c r="Q103" s="103"/>
      <c r="R103" s="103"/>
    </row>
    <row r="104" spans="2:18" s="96" customFormat="1" ht="12" x14ac:dyDescent="0.2">
      <c r="B104" s="103"/>
      <c r="C104" s="160"/>
      <c r="D104" s="160"/>
      <c r="E104" s="160"/>
      <c r="F104" s="160"/>
      <c r="G104" s="160"/>
      <c r="H104" s="160"/>
      <c r="I104" s="160"/>
      <c r="J104" s="160"/>
      <c r="K104" s="160"/>
      <c r="L104" s="160"/>
      <c r="M104" s="160"/>
      <c r="N104" s="160"/>
      <c r="O104" s="103"/>
      <c r="P104" s="103"/>
      <c r="Q104" s="103"/>
      <c r="R104" s="103"/>
    </row>
    <row r="105" spans="2:18" s="96" customFormat="1" thickBot="1" x14ac:dyDescent="0.25">
      <c r="B105" s="103"/>
      <c r="C105" s="160"/>
      <c r="D105" s="174" t="s">
        <v>19</v>
      </c>
      <c r="E105" s="175" t="s">
        <v>18</v>
      </c>
      <c r="F105" s="174" t="s">
        <v>14</v>
      </c>
      <c r="G105" s="174" t="s">
        <v>8</v>
      </c>
      <c r="H105" s="160"/>
      <c r="I105" s="160"/>
      <c r="J105" s="174" t="s">
        <v>19</v>
      </c>
      <c r="K105" s="175" t="s">
        <v>18</v>
      </c>
      <c r="L105" s="174" t="s">
        <v>14</v>
      </c>
      <c r="M105" s="174" t="s">
        <v>8</v>
      </c>
      <c r="N105" s="160"/>
      <c r="O105" s="103"/>
      <c r="P105" s="103"/>
      <c r="Q105" s="103"/>
      <c r="R105" s="103"/>
    </row>
    <row r="106" spans="2:18" s="96" customFormat="1" ht="12" x14ac:dyDescent="0.2">
      <c r="B106" s="103"/>
      <c r="C106" s="160"/>
      <c r="D106" s="164"/>
      <c r="E106" s="176"/>
      <c r="F106" s="164"/>
      <c r="G106" s="164"/>
      <c r="H106" s="160"/>
      <c r="I106" s="160"/>
      <c r="J106" s="164"/>
      <c r="K106" s="176"/>
      <c r="L106" s="164"/>
      <c r="M106" s="164"/>
      <c r="N106" s="160"/>
      <c r="O106" s="103"/>
      <c r="P106" s="103"/>
      <c r="Q106" s="103"/>
      <c r="R106" s="103"/>
    </row>
    <row r="107" spans="2:18" s="96" customFormat="1" ht="12" x14ac:dyDescent="0.2">
      <c r="B107" s="103"/>
      <c r="C107" s="160" t="s">
        <v>111</v>
      </c>
      <c r="D107" s="176"/>
      <c r="E107" s="164"/>
      <c r="F107" s="164"/>
      <c r="G107" s="177"/>
      <c r="H107" s="160"/>
      <c r="I107" s="160" t="str">
        <f>C107</f>
        <v>Hong Kong</v>
      </c>
      <c r="J107" s="176"/>
      <c r="K107" s="164"/>
      <c r="L107" s="164"/>
      <c r="M107" s="177"/>
      <c r="N107" s="160"/>
      <c r="O107" s="103"/>
      <c r="P107" s="103"/>
      <c r="Q107" s="103"/>
      <c r="R107" s="103"/>
    </row>
    <row r="108" spans="2:18" s="96" customFormat="1" ht="12" x14ac:dyDescent="0.2">
      <c r="B108" s="103"/>
      <c r="C108" s="160" t="str">
        <f>C65</f>
        <v>Santos</v>
      </c>
      <c r="D108" s="128">
        <f>VLOOKUP('P6 calculator'!C107,Distances!A:B,2,FALSE)</f>
        <v>10470</v>
      </c>
      <c r="E108" s="178">
        <f>D108/G101/24</f>
        <v>33.506144393241165</v>
      </c>
      <c r="F108" s="178">
        <f>((G98/E48)*1.37)+1</f>
        <v>13.095216250000004</v>
      </c>
      <c r="G108" s="179">
        <f>J24</f>
        <v>60000</v>
      </c>
      <c r="H108" s="160"/>
      <c r="I108" s="160" t="str">
        <f>C108</f>
        <v>Santos</v>
      </c>
      <c r="J108" s="176">
        <f>D108</f>
        <v>10470</v>
      </c>
      <c r="K108" s="178">
        <f>J108/M101/24</f>
        <v>37.526881720430104</v>
      </c>
      <c r="L108" s="178">
        <f>F108</f>
        <v>13.095216250000004</v>
      </c>
      <c r="M108" s="179">
        <f>G108</f>
        <v>60000</v>
      </c>
      <c r="N108" s="160"/>
      <c r="O108" s="103"/>
      <c r="P108" s="103"/>
      <c r="Q108" s="103"/>
      <c r="R108" s="103"/>
    </row>
    <row r="109" spans="2:18" s="96" customFormat="1" ht="12" x14ac:dyDescent="0.2">
      <c r="B109" s="103"/>
      <c r="C109" s="160" t="str">
        <f>C66</f>
        <v>Qingdao</v>
      </c>
      <c r="D109" s="128">
        <f>VLOOKUP('P6 calculator'!C109,Distances!A:B,2,FALSE)</f>
        <v>11537</v>
      </c>
      <c r="E109" s="178">
        <f>D109/G102/24</f>
        <v>38.288198592858087</v>
      </c>
      <c r="F109" s="178">
        <f>((G98/E49)*1.37)+1</f>
        <v>13.095216250000004</v>
      </c>
      <c r="G109" s="179">
        <f>K24</f>
        <v>80000</v>
      </c>
      <c r="H109" s="160"/>
      <c r="I109" s="160" t="str">
        <f>C109</f>
        <v>Qingdao</v>
      </c>
      <c r="J109" s="176">
        <f>D109</f>
        <v>11537</v>
      </c>
      <c r="K109" s="178">
        <f>J109/M102/24</f>
        <v>44.947015739442101</v>
      </c>
      <c r="L109" s="178">
        <f>F109</f>
        <v>13.095216250000004</v>
      </c>
      <c r="M109" s="179">
        <f>G109</f>
        <v>80000</v>
      </c>
      <c r="N109" s="160"/>
      <c r="O109" s="103"/>
      <c r="P109" s="103"/>
      <c r="Q109" s="103"/>
      <c r="R109" s="103"/>
    </row>
    <row r="110" spans="2:18" s="96" customFormat="1" ht="12" x14ac:dyDescent="0.2">
      <c r="B110" s="103"/>
      <c r="C110" s="160"/>
      <c r="D110" s="176"/>
      <c r="E110" s="178"/>
      <c r="F110" s="178"/>
      <c r="G110" s="179"/>
      <c r="H110" s="160"/>
      <c r="I110" s="160"/>
      <c r="J110" s="176"/>
      <c r="K110" s="178"/>
      <c r="L110" s="178"/>
      <c r="M110" s="179"/>
      <c r="N110" s="160"/>
      <c r="O110" s="103"/>
      <c r="P110" s="103"/>
      <c r="Q110" s="103"/>
      <c r="R110" s="103"/>
    </row>
    <row r="111" spans="2:18" s="96" customFormat="1" ht="12" x14ac:dyDescent="0.2">
      <c r="B111" s="103"/>
      <c r="C111" s="160"/>
      <c r="D111" s="176"/>
      <c r="E111" s="180"/>
      <c r="F111" s="160"/>
      <c r="G111" s="160"/>
      <c r="H111" s="160"/>
      <c r="I111" s="160"/>
      <c r="J111" s="176"/>
      <c r="K111" s="178"/>
      <c r="L111" s="181"/>
      <c r="M111" s="179"/>
      <c r="N111" s="160"/>
      <c r="O111" s="103"/>
      <c r="P111" s="103"/>
      <c r="Q111" s="103"/>
      <c r="R111" s="103"/>
    </row>
    <row r="112" spans="2:18" s="96" customFormat="1" ht="12" x14ac:dyDescent="0.2">
      <c r="B112" s="103"/>
      <c r="C112" s="160"/>
      <c r="D112" s="176"/>
      <c r="E112" s="180"/>
      <c r="F112" s="164"/>
      <c r="G112" s="179"/>
      <c r="H112" s="160"/>
      <c r="I112" s="160"/>
      <c r="J112" s="176"/>
      <c r="K112" s="178"/>
      <c r="L112" s="178"/>
      <c r="M112" s="179"/>
      <c r="N112" s="160"/>
      <c r="O112" s="103"/>
      <c r="P112" s="103"/>
      <c r="Q112" s="103"/>
      <c r="R112" s="103"/>
    </row>
    <row r="113" spans="2:18" s="96" customFormat="1" thickBot="1" x14ac:dyDescent="0.25">
      <c r="B113" s="103"/>
      <c r="C113" s="182" t="s">
        <v>17</v>
      </c>
      <c r="D113" s="183">
        <f>SUM(D107:D111)</f>
        <v>22007</v>
      </c>
      <c r="E113" s="184">
        <f>SUM(E107:E111)</f>
        <v>71.794342986099252</v>
      </c>
      <c r="F113" s="184">
        <f>SUM(F107:F111)</f>
        <v>26.190432500000007</v>
      </c>
      <c r="G113" s="185">
        <f>SUM(G107:G111)</f>
        <v>140000</v>
      </c>
      <c r="H113" s="160"/>
      <c r="I113" s="182" t="s">
        <v>17</v>
      </c>
      <c r="J113" s="183">
        <f>SUM(J107:J111)</f>
        <v>22007</v>
      </c>
      <c r="K113" s="184">
        <f>SUM(K107:K111)</f>
        <v>82.473897459872205</v>
      </c>
      <c r="L113" s="184">
        <f>SUM(L107:L111)</f>
        <v>26.190432500000007</v>
      </c>
      <c r="M113" s="185">
        <f>SUM(M107:M111)</f>
        <v>140000</v>
      </c>
      <c r="N113" s="160"/>
      <c r="O113" s="103"/>
      <c r="P113" s="103"/>
      <c r="Q113" s="103"/>
      <c r="R113" s="103"/>
    </row>
    <row r="114" spans="2:18" s="96" customFormat="1" thickTop="1" x14ac:dyDescent="0.2">
      <c r="B114" s="103"/>
      <c r="C114" s="160"/>
      <c r="D114" s="176"/>
      <c r="E114" s="160"/>
      <c r="F114" s="172"/>
      <c r="G114" s="160"/>
      <c r="H114" s="160"/>
      <c r="I114" s="160"/>
      <c r="J114" s="176"/>
      <c r="K114" s="160"/>
      <c r="L114" s="172"/>
      <c r="M114" s="160"/>
      <c r="N114" s="160"/>
      <c r="O114" s="103"/>
      <c r="P114" s="103"/>
      <c r="Q114" s="103"/>
      <c r="R114" s="103"/>
    </row>
    <row r="115" spans="2:18" s="96" customFormat="1" ht="12" x14ac:dyDescent="0.2">
      <c r="B115" s="103"/>
      <c r="C115" s="160" t="s">
        <v>16</v>
      </c>
      <c r="D115" s="186">
        <f>E108</f>
        <v>33.506144393241165</v>
      </c>
      <c r="E115" s="187">
        <f>D115*F95</f>
        <v>1038.6904761904761</v>
      </c>
      <c r="F115" s="188">
        <f>E115*D101</f>
        <v>353154.76190476189</v>
      </c>
      <c r="G115" s="160"/>
      <c r="H115" s="160"/>
      <c r="I115" s="160" t="s">
        <v>16</v>
      </c>
      <c r="J115" s="186">
        <f>K108</f>
        <v>37.526881720430104</v>
      </c>
      <c r="K115" s="187">
        <f>J115*L95</f>
        <v>863.11827956989237</v>
      </c>
      <c r="L115" s="189">
        <f>K115*J101</f>
        <v>293460.21505376342</v>
      </c>
      <c r="M115" s="160"/>
      <c r="N115" s="160"/>
      <c r="O115" s="103"/>
      <c r="P115" s="103"/>
      <c r="Q115" s="103"/>
      <c r="R115" s="103"/>
    </row>
    <row r="116" spans="2:18" s="96" customFormat="1" ht="12" x14ac:dyDescent="0.2">
      <c r="B116" s="103"/>
      <c r="C116" s="160" t="s">
        <v>15</v>
      </c>
      <c r="D116" s="186">
        <f>E109</f>
        <v>38.288198592858087</v>
      </c>
      <c r="E116" s="187">
        <f>D116*F97</f>
        <v>1263.510553564317</v>
      </c>
      <c r="F116" s="188">
        <f>E116*D101</f>
        <v>429593.58821186778</v>
      </c>
      <c r="G116" s="160"/>
      <c r="H116" s="160"/>
      <c r="I116" s="160" t="s">
        <v>15</v>
      </c>
      <c r="J116" s="186">
        <f>K109</f>
        <v>44.947015739442101</v>
      </c>
      <c r="K116" s="187">
        <f>J116*L97</f>
        <v>988.83434626772623</v>
      </c>
      <c r="L116" s="189">
        <f>K116*J101</f>
        <v>336203.6777310269</v>
      </c>
      <c r="M116" s="160"/>
      <c r="N116" s="160"/>
      <c r="O116" s="103"/>
      <c r="P116" s="103"/>
      <c r="Q116" s="103"/>
      <c r="R116" s="103"/>
    </row>
    <row r="117" spans="2:18" s="96" customFormat="1" ht="12" x14ac:dyDescent="0.2">
      <c r="B117" s="103"/>
      <c r="C117" s="160" t="s">
        <v>14</v>
      </c>
      <c r="D117" s="186">
        <f>F113</f>
        <v>26.190432500000007</v>
      </c>
      <c r="E117" s="190">
        <f>(D117*F99)+(D117*F100)</f>
        <v>104.76173000000003</v>
      </c>
      <c r="F117" s="188">
        <f>((D117*F99)*D102)+((D117*F100)*D101)</f>
        <v>39154.69658750001</v>
      </c>
      <c r="G117" s="160"/>
      <c r="H117" s="160"/>
      <c r="I117" s="160" t="s">
        <v>14</v>
      </c>
      <c r="J117" s="186">
        <f>L113</f>
        <v>26.190432500000007</v>
      </c>
      <c r="K117" s="190">
        <f>(J117*L99)+(J117*L100)</f>
        <v>104.76173000000003</v>
      </c>
      <c r="L117" s="189">
        <f>(J117*L99*J102)+(J117*L100*J101)</f>
        <v>39154.69658750001</v>
      </c>
      <c r="M117" s="160"/>
      <c r="N117" s="160"/>
      <c r="O117" s="103"/>
      <c r="P117" s="103"/>
      <c r="Q117" s="103"/>
      <c r="R117" s="103"/>
    </row>
    <row r="118" spans="2:18" s="96" customFormat="1" ht="12" x14ac:dyDescent="0.2">
      <c r="B118" s="103"/>
      <c r="C118" s="191" t="s">
        <v>13</v>
      </c>
      <c r="D118" s="192">
        <f>SUM(D115:D117)</f>
        <v>97.984775486099267</v>
      </c>
      <c r="E118" s="187">
        <f>SUM(E115:E117)</f>
        <v>2406.9627597547933</v>
      </c>
      <c r="F118" s="180"/>
      <c r="G118" s="160"/>
      <c r="H118" s="160"/>
      <c r="I118" s="191" t="s">
        <v>13</v>
      </c>
      <c r="J118" s="192">
        <f>SUM(J115:J117)</f>
        <v>108.66432995987222</v>
      </c>
      <c r="K118" s="187">
        <f>SUM(K115:K117)</f>
        <v>1956.7143558376185</v>
      </c>
      <c r="L118" s="180"/>
      <c r="M118" s="160"/>
      <c r="N118" s="160"/>
      <c r="O118" s="103"/>
      <c r="P118" s="103"/>
      <c r="Q118" s="103"/>
      <c r="R118" s="103"/>
    </row>
    <row r="119" spans="2:18" s="96" customFormat="1" ht="12" x14ac:dyDescent="0.2">
      <c r="B119" s="103"/>
      <c r="C119" s="160"/>
      <c r="D119" s="164"/>
      <c r="E119" s="160"/>
      <c r="F119" s="160"/>
      <c r="G119" s="160"/>
      <c r="H119" s="160"/>
      <c r="I119" s="160"/>
      <c r="J119" s="164"/>
      <c r="K119" s="160"/>
      <c r="L119" s="160"/>
      <c r="M119" s="160"/>
      <c r="N119" s="160"/>
      <c r="O119" s="103"/>
      <c r="P119" s="103"/>
      <c r="Q119" s="103"/>
      <c r="R119" s="103"/>
    </row>
    <row r="120" spans="2:18" s="96" customFormat="1" ht="12" x14ac:dyDescent="0.2">
      <c r="B120" s="103"/>
      <c r="C120" s="160" t="s">
        <v>12</v>
      </c>
      <c r="D120" s="193">
        <f>(D115*F95*D101)+(D116*F97*D101)</f>
        <v>782748.35011662962</v>
      </c>
      <c r="E120" s="160"/>
      <c r="F120" s="194"/>
      <c r="G120" s="160"/>
      <c r="H120" s="160"/>
      <c r="I120" s="160" t="s">
        <v>12</v>
      </c>
      <c r="J120" s="193">
        <f>(J115*L95*J101)+(J116*L97*J101)</f>
        <v>629663.89278479037</v>
      </c>
      <c r="K120" s="160"/>
      <c r="L120" s="160"/>
      <c r="M120" s="160"/>
      <c r="N120" s="160"/>
      <c r="O120" s="103"/>
      <c r="P120" s="103"/>
      <c r="Q120" s="103"/>
      <c r="R120" s="103"/>
    </row>
    <row r="121" spans="2:18" s="96" customFormat="1" ht="12" x14ac:dyDescent="0.2">
      <c r="B121" s="103"/>
      <c r="C121" s="160" t="s">
        <v>11</v>
      </c>
      <c r="D121" s="193">
        <f>(D115+D116)*F98*D102</f>
        <v>0</v>
      </c>
      <c r="E121" s="160"/>
      <c r="F121" s="160"/>
      <c r="G121" s="160"/>
      <c r="H121" s="160"/>
      <c r="I121" s="160" t="s">
        <v>11</v>
      </c>
      <c r="J121" s="193">
        <f>(J115+J116)*L98*J102</f>
        <v>0</v>
      </c>
      <c r="K121" s="160"/>
      <c r="L121" s="160"/>
      <c r="M121" s="160"/>
      <c r="N121" s="160"/>
      <c r="O121" s="103"/>
      <c r="P121" s="103"/>
      <c r="Q121" s="103"/>
      <c r="R121" s="103"/>
    </row>
    <row r="122" spans="2:18" s="96" customFormat="1" ht="12" x14ac:dyDescent="0.2">
      <c r="B122" s="103"/>
      <c r="C122" s="160" t="s">
        <v>10</v>
      </c>
      <c r="D122" s="193">
        <f>F100*D117*D101</f>
        <v>26714.241150000005</v>
      </c>
      <c r="E122" s="160"/>
      <c r="F122" s="160"/>
      <c r="G122" s="160"/>
      <c r="H122" s="160"/>
      <c r="I122" s="160" t="s">
        <v>10</v>
      </c>
      <c r="J122" s="193">
        <f>L100*J117*J101</f>
        <v>26714.241150000005</v>
      </c>
      <c r="K122" s="160"/>
      <c r="L122" s="160"/>
      <c r="M122" s="160"/>
      <c r="N122" s="160"/>
      <c r="O122" s="103"/>
      <c r="P122" s="103"/>
      <c r="Q122" s="103"/>
      <c r="R122" s="103"/>
    </row>
    <row r="123" spans="2:18" s="96" customFormat="1" ht="12" x14ac:dyDescent="0.2">
      <c r="B123" s="103"/>
      <c r="C123" s="160" t="s">
        <v>9</v>
      </c>
      <c r="D123" s="193">
        <f>F99*D117*D102</f>
        <v>12440.455437500003</v>
      </c>
      <c r="E123" s="160"/>
      <c r="F123" s="194"/>
      <c r="G123" s="160"/>
      <c r="H123" s="160"/>
      <c r="I123" s="160" t="s">
        <v>9</v>
      </c>
      <c r="J123" s="193">
        <f>L99*J117*J102</f>
        <v>12440.455437500003</v>
      </c>
      <c r="K123" s="160"/>
      <c r="L123" s="160"/>
      <c r="M123" s="160"/>
      <c r="N123" s="160"/>
      <c r="O123" s="103"/>
      <c r="P123" s="103"/>
      <c r="Q123" s="103"/>
      <c r="R123" s="103"/>
    </row>
    <row r="124" spans="2:18" s="96" customFormat="1" ht="12" x14ac:dyDescent="0.2">
      <c r="B124" s="103"/>
      <c r="C124" s="160" t="s">
        <v>8</v>
      </c>
      <c r="D124" s="193">
        <f>G113</f>
        <v>140000</v>
      </c>
      <c r="E124" s="160"/>
      <c r="F124" s="160"/>
      <c r="G124" s="160"/>
      <c r="H124" s="160"/>
      <c r="I124" s="160" t="s">
        <v>8</v>
      </c>
      <c r="J124" s="193">
        <f>M113</f>
        <v>140000</v>
      </c>
      <c r="K124" s="160"/>
      <c r="L124" s="160"/>
      <c r="M124" s="160"/>
      <c r="N124" s="160"/>
      <c r="O124" s="103"/>
      <c r="P124" s="103"/>
      <c r="Q124" s="103"/>
      <c r="R124" s="103"/>
    </row>
    <row r="125" spans="2:18" s="96" customFormat="1" ht="12" x14ac:dyDescent="0.2">
      <c r="B125" s="103"/>
      <c r="C125" s="160" t="s">
        <v>7</v>
      </c>
      <c r="D125" s="193">
        <v>0</v>
      </c>
      <c r="E125" s="160"/>
      <c r="F125" s="160"/>
      <c r="G125" s="160"/>
      <c r="H125" s="160"/>
      <c r="I125" s="160" t="s">
        <v>7</v>
      </c>
      <c r="J125" s="193">
        <f>D125</f>
        <v>0</v>
      </c>
      <c r="K125" s="160"/>
      <c r="L125" s="160"/>
      <c r="M125" s="160"/>
      <c r="N125" s="160"/>
      <c r="O125" s="103"/>
      <c r="P125" s="103"/>
      <c r="Q125" s="103"/>
      <c r="R125" s="103"/>
    </row>
    <row r="126" spans="2:18" s="96" customFormat="1" ht="12" x14ac:dyDescent="0.2">
      <c r="B126" s="103"/>
      <c r="C126" s="160"/>
      <c r="D126" s="188"/>
      <c r="E126" s="160"/>
      <c r="F126" s="160"/>
      <c r="G126" s="160"/>
      <c r="H126" s="160"/>
      <c r="I126" s="160"/>
      <c r="J126" s="188"/>
      <c r="K126" s="160"/>
      <c r="L126" s="160"/>
      <c r="M126" s="160"/>
      <c r="N126" s="160"/>
      <c r="O126" s="103"/>
      <c r="P126" s="103"/>
      <c r="Q126" s="103"/>
      <c r="R126" s="103"/>
    </row>
    <row r="127" spans="2:18" s="96" customFormat="1" thickBot="1" x14ac:dyDescent="0.25">
      <c r="B127" s="103"/>
      <c r="C127" s="182" t="s">
        <v>6</v>
      </c>
      <c r="D127" s="195">
        <f>SUM(D120:D125)</f>
        <v>961903.04670412967</v>
      </c>
      <c r="E127" s="160"/>
      <c r="F127" s="160"/>
      <c r="G127" s="160"/>
      <c r="H127" s="160"/>
      <c r="I127" s="182" t="s">
        <v>6</v>
      </c>
      <c r="J127" s="195">
        <f>SUM(J120:J125)</f>
        <v>808818.58937229041</v>
      </c>
      <c r="K127" s="160"/>
      <c r="L127" s="160"/>
      <c r="M127" s="160"/>
      <c r="N127" s="160"/>
      <c r="O127" s="103"/>
      <c r="P127" s="103"/>
      <c r="Q127" s="103"/>
      <c r="R127" s="103"/>
    </row>
    <row r="128" spans="2:18" s="96" customFormat="1" thickTop="1" x14ac:dyDescent="0.2">
      <c r="B128" s="103"/>
      <c r="C128" s="160"/>
      <c r="D128" s="196"/>
      <c r="E128" s="160"/>
      <c r="F128" s="160"/>
      <c r="G128" s="160"/>
      <c r="H128" s="160"/>
      <c r="I128" s="160"/>
      <c r="J128" s="196"/>
      <c r="K128" s="160"/>
      <c r="L128" s="160"/>
      <c r="M128" s="160"/>
      <c r="N128" s="160"/>
      <c r="O128" s="103"/>
      <c r="P128" s="103"/>
      <c r="Q128" s="103"/>
      <c r="R128" s="103"/>
    </row>
    <row r="129" spans="2:18" s="96" customFormat="1" thickBot="1" x14ac:dyDescent="0.25">
      <c r="B129" s="103"/>
      <c r="C129" s="160"/>
      <c r="D129" s="160"/>
      <c r="E129" s="160"/>
      <c r="F129" s="160"/>
      <c r="G129" s="160"/>
      <c r="H129" s="160"/>
      <c r="I129" s="160"/>
      <c r="J129" s="160"/>
      <c r="K129" s="160"/>
      <c r="L129" s="160"/>
      <c r="M129" s="160"/>
      <c r="N129" s="160"/>
      <c r="O129" s="103"/>
      <c r="P129" s="103"/>
      <c r="Q129" s="103"/>
      <c r="R129" s="103"/>
    </row>
    <row r="130" spans="2:18" s="96" customFormat="1" ht="12" x14ac:dyDescent="0.2">
      <c r="B130" s="103"/>
      <c r="C130" s="191" t="s">
        <v>5</v>
      </c>
      <c r="D130" s="191" t="s">
        <v>4</v>
      </c>
      <c r="E130" s="191" t="s">
        <v>3</v>
      </c>
      <c r="F130" s="191" t="s">
        <v>2</v>
      </c>
      <c r="G130" s="191" t="s">
        <v>1</v>
      </c>
      <c r="H130" s="197" t="s">
        <v>0</v>
      </c>
      <c r="I130" s="191" t="s">
        <v>5</v>
      </c>
      <c r="J130" s="191" t="s">
        <v>4</v>
      </c>
      <c r="K130" s="191" t="s">
        <v>3</v>
      </c>
      <c r="L130" s="191" t="s">
        <v>2</v>
      </c>
      <c r="M130" s="191" t="s">
        <v>1</v>
      </c>
      <c r="N130" s="197" t="s">
        <v>0</v>
      </c>
      <c r="O130" s="103"/>
      <c r="P130" s="103"/>
      <c r="Q130" s="103"/>
      <c r="R130" s="103"/>
    </row>
    <row r="131" spans="2:18" s="96" customFormat="1" thickBot="1" x14ac:dyDescent="0.25">
      <c r="B131" s="103"/>
      <c r="C131" s="198">
        <f>G98</f>
        <v>70629.000000000015</v>
      </c>
      <c r="D131" s="199">
        <f>IF(G87&lt;M87,G87,M87)</f>
        <v>27.549829169089115</v>
      </c>
      <c r="E131" s="200">
        <f>I24</f>
        <v>0.05</v>
      </c>
      <c r="F131" s="201">
        <f>(C131*D131)*(1-E131)</f>
        <v>1848526.0401644157</v>
      </c>
      <c r="G131" s="202">
        <f>(F131-D127)/D118</f>
        <v>9048.57911917212</v>
      </c>
      <c r="H131" s="203">
        <f>G131/(1-I24)</f>
        <v>9524.8201254443375</v>
      </c>
      <c r="I131" s="198">
        <f>M98</f>
        <v>70629.000000000015</v>
      </c>
      <c r="J131" s="199">
        <f>D131</f>
        <v>27.549829169089115</v>
      </c>
      <c r="K131" s="200">
        <f>E131</f>
        <v>0.05</v>
      </c>
      <c r="L131" s="201">
        <f>(I131*J131)*(1-K131)</f>
        <v>1848526.0401644157</v>
      </c>
      <c r="M131" s="202">
        <f>(L131-J127)/J118</f>
        <v>9568.0657229108256</v>
      </c>
      <c r="N131" s="203">
        <f>M131/(1-K131)</f>
        <v>10071.648129379817</v>
      </c>
      <c r="O131" s="103"/>
      <c r="P131" s="103"/>
      <c r="Q131" s="103"/>
      <c r="R131" s="103"/>
    </row>
    <row r="132" spans="2:18" s="96" customFormat="1" thickTop="1" x14ac:dyDescent="0.2">
      <c r="B132" s="103"/>
      <c r="C132" s="204"/>
      <c r="D132" s="205"/>
      <c r="E132" s="206"/>
      <c r="F132" s="193"/>
      <c r="G132" s="207"/>
      <c r="H132" s="207"/>
      <c r="I132" s="204"/>
      <c r="J132" s="205"/>
      <c r="K132" s="206"/>
      <c r="L132" s="193"/>
      <c r="M132" s="207"/>
      <c r="N132" s="207"/>
      <c r="O132" s="103"/>
      <c r="P132" s="103"/>
      <c r="Q132" s="103"/>
      <c r="R132" s="103"/>
    </row>
    <row r="133" spans="2:18" s="96" customFormat="1" ht="12" x14ac:dyDescent="0.2">
      <c r="B133" s="103"/>
      <c r="C133" s="160"/>
      <c r="D133" s="160"/>
      <c r="E133" s="160"/>
      <c r="F133" s="160"/>
      <c r="G133" s="160"/>
      <c r="H133" s="160"/>
      <c r="I133" s="160"/>
      <c r="J133" s="160"/>
      <c r="K133" s="160"/>
      <c r="L133" s="160"/>
      <c r="M133" s="160"/>
      <c r="N133" s="160"/>
      <c r="O133" s="103"/>
      <c r="P133" s="103"/>
      <c r="Q133" s="103"/>
      <c r="R133" s="103"/>
    </row>
    <row r="134" spans="2:18" s="96" customFormat="1" ht="12" x14ac:dyDescent="0.2">
      <c r="C134" s="220"/>
      <c r="D134" s="220"/>
      <c r="E134" s="220"/>
      <c r="F134" s="219"/>
      <c r="G134" s="220"/>
      <c r="H134" s="220"/>
      <c r="I134" s="220"/>
      <c r="J134" s="220"/>
      <c r="K134" s="220"/>
      <c r="L134" s="219"/>
      <c r="M134" s="220"/>
      <c r="N134" s="220"/>
    </row>
    <row r="135" spans="2:18" s="96" customFormat="1" ht="12" x14ac:dyDescent="0.2">
      <c r="C135" s="221"/>
      <c r="D135" s="223"/>
      <c r="E135" s="222"/>
      <c r="F135" s="224"/>
      <c r="G135" s="220"/>
      <c r="H135" s="220"/>
      <c r="I135" s="221"/>
      <c r="J135" s="221"/>
      <c r="K135" s="222"/>
      <c r="L135" s="224"/>
      <c r="M135" s="220"/>
      <c r="N135" s="220"/>
    </row>
    <row r="136" spans="2:18" s="96" customFormat="1" x14ac:dyDescent="0.2">
      <c r="C136" s="217" t="s">
        <v>91</v>
      </c>
      <c r="D136" s="217"/>
      <c r="E136" s="217"/>
      <c r="F136" s="217"/>
      <c r="G136" s="217"/>
      <c r="H136" s="217"/>
      <c r="I136" s="217"/>
      <c r="J136" s="217"/>
      <c r="K136" s="217"/>
      <c r="L136" s="217"/>
      <c r="M136" s="217"/>
      <c r="N136" s="217"/>
      <c r="O136" s="97"/>
    </row>
    <row r="137" spans="2:18" x14ac:dyDescent="0.2">
      <c r="C137" s="217" t="s">
        <v>92</v>
      </c>
      <c r="D137" s="217"/>
      <c r="E137" s="217"/>
      <c r="F137" s="217"/>
      <c r="G137" s="217"/>
      <c r="H137" s="217"/>
      <c r="I137" s="217"/>
      <c r="J137" s="217"/>
      <c r="K137" s="217"/>
      <c r="L137" s="217"/>
      <c r="M137" s="217"/>
      <c r="N137" s="217"/>
      <c r="O137" s="97"/>
    </row>
    <row r="138" spans="2:18" x14ac:dyDescent="0.2">
      <c r="C138" s="217" t="s">
        <v>94</v>
      </c>
      <c r="D138" s="217"/>
      <c r="E138" s="217"/>
      <c r="F138" s="217"/>
      <c r="G138" s="217"/>
      <c r="H138" s="217"/>
      <c r="I138" s="217"/>
      <c r="J138" s="217"/>
      <c r="K138" s="217"/>
      <c r="L138" s="217"/>
      <c r="M138" s="217"/>
      <c r="N138" s="217"/>
      <c r="O138" s="97"/>
    </row>
    <row r="139" spans="2:18" x14ac:dyDescent="0.2">
      <c r="C139" s="217"/>
      <c r="D139" s="217"/>
      <c r="E139" s="217"/>
      <c r="F139" s="217"/>
      <c r="G139" s="217"/>
      <c r="H139" s="217"/>
      <c r="I139" s="217"/>
      <c r="J139" s="217"/>
      <c r="K139" s="217"/>
      <c r="L139" s="217"/>
      <c r="M139" s="217"/>
      <c r="N139" s="217"/>
      <c r="O139" s="97"/>
    </row>
    <row r="140" spans="2:18" x14ac:dyDescent="0.2">
      <c r="C140" s="217"/>
      <c r="D140" s="217"/>
      <c r="E140" s="217"/>
      <c r="F140" s="217"/>
      <c r="G140" s="217"/>
      <c r="H140" s="217"/>
      <c r="I140" s="217"/>
      <c r="J140" s="217"/>
      <c r="K140" s="217"/>
      <c r="L140" s="217"/>
      <c r="M140" s="217"/>
      <c r="N140" s="217"/>
      <c r="O140" s="97"/>
    </row>
    <row r="141" spans="2:18" x14ac:dyDescent="0.2">
      <c r="C141" s="217"/>
      <c r="D141" s="217"/>
      <c r="E141" s="217"/>
      <c r="F141" s="217"/>
      <c r="G141" s="217"/>
      <c r="H141" s="217"/>
      <c r="I141" s="217"/>
      <c r="J141" s="217"/>
      <c r="K141" s="217"/>
      <c r="L141" s="217"/>
      <c r="M141" s="217"/>
      <c r="N141" s="217"/>
      <c r="O141" s="97"/>
    </row>
    <row r="142" spans="2:18" x14ac:dyDescent="0.2">
      <c r="C142" s="217"/>
      <c r="D142" s="217"/>
      <c r="E142" s="217"/>
      <c r="F142" s="217"/>
      <c r="G142" s="217"/>
      <c r="H142" s="217"/>
      <c r="I142" s="217"/>
      <c r="J142" s="217"/>
      <c r="K142" s="217"/>
      <c r="L142" s="217"/>
      <c r="M142" s="217"/>
      <c r="N142" s="217"/>
      <c r="O142" s="97"/>
    </row>
    <row r="143" spans="2:18" x14ac:dyDescent="0.2">
      <c r="C143" s="217"/>
      <c r="D143" s="217"/>
      <c r="E143" s="217"/>
      <c r="F143" s="217"/>
      <c r="G143" s="217"/>
      <c r="H143" s="217"/>
      <c r="I143" s="217"/>
      <c r="J143" s="217"/>
      <c r="K143" s="217"/>
      <c r="L143" s="217"/>
      <c r="M143" s="217"/>
      <c r="N143" s="217"/>
      <c r="O143" s="97"/>
    </row>
    <row r="144" spans="2:18" x14ac:dyDescent="0.2">
      <c r="C144" s="217"/>
      <c r="D144" s="217"/>
      <c r="E144" s="217"/>
      <c r="F144" s="217"/>
      <c r="G144" s="217"/>
      <c r="H144" s="217"/>
      <c r="I144" s="217"/>
      <c r="J144" s="217"/>
      <c r="K144" s="217"/>
      <c r="L144" s="217"/>
      <c r="M144" s="217"/>
      <c r="N144" s="217"/>
      <c r="O144" s="97"/>
    </row>
    <row r="145" spans="3:15" x14ac:dyDescent="0.2">
      <c r="C145" s="217"/>
      <c r="D145" s="217"/>
      <c r="E145" s="217"/>
      <c r="F145" s="217"/>
      <c r="G145" s="217"/>
      <c r="H145" s="217"/>
      <c r="I145" s="217"/>
      <c r="J145" s="217"/>
      <c r="K145" s="217"/>
      <c r="L145" s="217"/>
      <c r="M145" s="217"/>
      <c r="N145" s="217"/>
      <c r="O145" s="97"/>
    </row>
    <row r="146" spans="3:15" x14ac:dyDescent="0.2">
      <c r="C146" s="217"/>
      <c r="D146" s="217"/>
      <c r="E146" s="217"/>
      <c r="F146" s="217"/>
      <c r="G146" s="217"/>
      <c r="H146" s="217"/>
      <c r="I146" s="217"/>
      <c r="J146" s="217"/>
      <c r="K146" s="217"/>
      <c r="L146" s="217"/>
      <c r="M146" s="217"/>
      <c r="N146" s="217"/>
      <c r="O146" s="97"/>
    </row>
    <row r="147" spans="3:15" x14ac:dyDescent="0.2">
      <c r="C147" s="217"/>
      <c r="D147" s="217"/>
      <c r="E147" s="217"/>
      <c r="F147" s="217"/>
      <c r="G147" s="217"/>
      <c r="H147" s="217"/>
      <c r="I147" s="217"/>
      <c r="J147" s="217"/>
      <c r="K147" s="217"/>
      <c r="L147" s="217"/>
      <c r="M147" s="217"/>
      <c r="N147" s="217"/>
      <c r="O147" s="97"/>
    </row>
    <row r="148" spans="3:15" x14ac:dyDescent="0.2">
      <c r="C148" s="217"/>
      <c r="D148" s="217"/>
      <c r="E148" s="217"/>
      <c r="F148" s="217"/>
      <c r="G148" s="217"/>
      <c r="H148" s="217"/>
      <c r="I148" s="217"/>
      <c r="J148" s="217"/>
      <c r="K148" s="217"/>
      <c r="L148" s="217"/>
      <c r="M148" s="217"/>
      <c r="N148" s="217"/>
      <c r="O148" s="97"/>
    </row>
    <row r="149" spans="3:15" x14ac:dyDescent="0.2">
      <c r="C149" s="217"/>
      <c r="D149" s="217"/>
      <c r="E149" s="217"/>
      <c r="F149" s="217"/>
      <c r="G149" s="217"/>
      <c r="H149" s="217"/>
      <c r="I149" s="217"/>
      <c r="J149" s="217"/>
      <c r="K149" s="217"/>
      <c r="L149" s="217"/>
      <c r="M149" s="217"/>
      <c r="N149" s="217"/>
      <c r="O149" s="97"/>
    </row>
    <row r="150" spans="3:15" x14ac:dyDescent="0.2">
      <c r="C150" s="217"/>
      <c r="D150" s="217"/>
      <c r="E150" s="217"/>
      <c r="F150" s="217"/>
      <c r="G150" s="217"/>
      <c r="H150" s="217"/>
      <c r="I150" s="217"/>
      <c r="J150" s="217"/>
      <c r="K150" s="217"/>
      <c r="L150" s="217"/>
      <c r="M150" s="217"/>
      <c r="N150" s="217"/>
      <c r="O150" s="97"/>
    </row>
    <row r="151" spans="3:15" x14ac:dyDescent="0.2">
      <c r="C151" s="217"/>
      <c r="D151" s="217"/>
      <c r="E151" s="217"/>
      <c r="F151" s="217"/>
      <c r="G151" s="217"/>
      <c r="H151" s="217"/>
      <c r="I151" s="217"/>
      <c r="J151" s="217"/>
      <c r="K151" s="217"/>
      <c r="L151" s="217"/>
      <c r="M151" s="217"/>
      <c r="N151" s="217"/>
      <c r="O151" s="97"/>
    </row>
    <row r="152" spans="3:15" x14ac:dyDescent="0.2">
      <c r="C152" s="217"/>
      <c r="D152" s="217"/>
      <c r="E152" s="217"/>
      <c r="F152" s="217"/>
      <c r="G152" s="217"/>
      <c r="H152" s="217"/>
      <c r="I152" s="217"/>
      <c r="J152" s="217"/>
      <c r="K152" s="217"/>
      <c r="L152" s="217"/>
      <c r="M152" s="217"/>
      <c r="N152" s="217"/>
      <c r="O152" s="97"/>
    </row>
    <row r="153" spans="3:15" x14ac:dyDescent="0.2">
      <c r="C153" s="217"/>
      <c r="D153" s="217"/>
      <c r="E153" s="217"/>
      <c r="F153" s="217"/>
      <c r="G153" s="217"/>
      <c r="H153" s="217"/>
      <c r="I153" s="217"/>
      <c r="J153" s="217"/>
      <c r="K153" s="217"/>
      <c r="L153" s="217"/>
      <c r="M153" s="217"/>
      <c r="N153" s="217"/>
      <c r="O153" s="97"/>
    </row>
    <row r="154" spans="3:15" x14ac:dyDescent="0.2">
      <c r="C154" s="208"/>
      <c r="D154" s="208"/>
      <c r="E154" s="208"/>
      <c r="F154" s="208"/>
      <c r="G154" s="208"/>
      <c r="H154" s="208"/>
      <c r="I154" s="208"/>
      <c r="J154" s="208"/>
      <c r="K154" s="208"/>
      <c r="L154" s="208"/>
      <c r="M154" s="208"/>
      <c r="N154" s="208"/>
      <c r="O154" s="97"/>
    </row>
    <row r="155" spans="3:15" x14ac:dyDescent="0.2">
      <c r="C155" s="208"/>
      <c r="D155" s="208"/>
      <c r="E155" s="208"/>
      <c r="F155" s="208"/>
      <c r="G155" s="208"/>
      <c r="H155" s="208"/>
      <c r="I155" s="208"/>
      <c r="J155" s="208"/>
      <c r="K155" s="208"/>
      <c r="L155" s="208"/>
      <c r="M155" s="208"/>
      <c r="N155" s="208"/>
      <c r="O155" s="97"/>
    </row>
    <row r="156" spans="3:15" x14ac:dyDescent="0.2">
      <c r="C156" s="208"/>
      <c r="D156" s="208"/>
      <c r="E156" s="208"/>
      <c r="F156" s="208"/>
      <c r="G156" s="208"/>
      <c r="H156" s="208"/>
      <c r="I156" s="208"/>
      <c r="J156" s="208"/>
      <c r="K156" s="208"/>
      <c r="L156" s="208"/>
      <c r="M156" s="208"/>
      <c r="N156" s="208"/>
      <c r="O156" s="97"/>
    </row>
    <row r="157" spans="3:15" x14ac:dyDescent="0.2">
      <c r="C157" s="208"/>
      <c r="D157" s="208"/>
      <c r="E157" s="208"/>
      <c r="F157" s="208"/>
      <c r="G157" s="208"/>
      <c r="H157" s="208"/>
      <c r="I157" s="208"/>
      <c r="J157" s="208"/>
      <c r="K157" s="208"/>
      <c r="L157" s="208"/>
      <c r="M157" s="208"/>
      <c r="N157" s="208"/>
      <c r="O157" s="97"/>
    </row>
    <row r="158" spans="3:15" x14ac:dyDescent="0.2">
      <c r="C158" s="208"/>
      <c r="D158" s="208"/>
      <c r="E158" s="208"/>
      <c r="F158" s="208"/>
      <c r="G158" s="208"/>
      <c r="H158" s="208"/>
      <c r="I158" s="208"/>
      <c r="J158" s="208"/>
      <c r="K158" s="208"/>
      <c r="L158" s="208"/>
      <c r="M158" s="208"/>
      <c r="N158" s="208"/>
      <c r="O158" s="97"/>
    </row>
    <row r="159" spans="3:15" x14ac:dyDescent="0.2">
      <c r="C159" s="208"/>
      <c r="D159" s="208"/>
      <c r="E159" s="208"/>
      <c r="F159" s="208"/>
      <c r="G159" s="208"/>
      <c r="H159" s="208"/>
      <c r="I159" s="208"/>
      <c r="J159" s="208"/>
      <c r="K159" s="208"/>
      <c r="L159" s="208"/>
      <c r="M159" s="208"/>
      <c r="N159" s="208"/>
      <c r="O159" s="97"/>
    </row>
    <row r="160" spans="3:15" x14ac:dyDescent="0.2">
      <c r="C160" s="208"/>
      <c r="D160" s="208"/>
      <c r="E160" s="208"/>
      <c r="F160" s="208"/>
      <c r="G160" s="208"/>
      <c r="H160" s="208"/>
      <c r="I160" s="208"/>
      <c r="J160" s="208"/>
      <c r="K160" s="208"/>
      <c r="L160" s="208"/>
      <c r="M160" s="208"/>
      <c r="N160" s="208"/>
      <c r="O160" s="97"/>
    </row>
    <row r="161" spans="3:15" x14ac:dyDescent="0.2">
      <c r="C161" s="208"/>
      <c r="D161" s="208"/>
      <c r="E161" s="208"/>
      <c r="F161" s="208"/>
      <c r="G161" s="208"/>
      <c r="H161" s="208"/>
      <c r="I161" s="208"/>
      <c r="J161" s="208"/>
      <c r="K161" s="208"/>
      <c r="L161" s="208"/>
      <c r="M161" s="208"/>
      <c r="N161" s="208"/>
      <c r="O161" s="97"/>
    </row>
    <row r="162" spans="3:15" x14ac:dyDescent="0.2">
      <c r="C162" s="208"/>
      <c r="D162" s="208"/>
      <c r="E162" s="208"/>
      <c r="F162" s="208"/>
      <c r="G162" s="208"/>
      <c r="H162" s="208"/>
      <c r="I162" s="208"/>
      <c r="J162" s="208"/>
      <c r="K162" s="208"/>
      <c r="L162" s="208"/>
      <c r="M162" s="208"/>
      <c r="N162" s="208"/>
      <c r="O162" s="97"/>
    </row>
    <row r="163" spans="3:15" x14ac:dyDescent="0.2">
      <c r="C163" s="208"/>
      <c r="D163" s="208"/>
      <c r="E163" s="208"/>
      <c r="F163" s="208"/>
      <c r="G163" s="208"/>
      <c r="H163" s="208"/>
      <c r="I163" s="208"/>
      <c r="J163" s="208"/>
      <c r="K163" s="208"/>
      <c r="L163" s="208"/>
      <c r="M163" s="208"/>
      <c r="N163" s="208"/>
      <c r="O163" s="97"/>
    </row>
    <row r="164" spans="3:15" x14ac:dyDescent="0.2">
      <c r="C164" s="208"/>
      <c r="D164" s="208"/>
      <c r="E164" s="208"/>
      <c r="F164" s="208"/>
      <c r="G164" s="208"/>
      <c r="H164" s="208"/>
      <c r="I164" s="208"/>
      <c r="J164" s="208"/>
      <c r="K164" s="208"/>
      <c r="L164" s="208"/>
      <c r="M164" s="208"/>
      <c r="N164" s="208"/>
      <c r="O164" s="97"/>
    </row>
    <row r="165" spans="3:15" x14ac:dyDescent="0.2">
      <c r="C165" s="208"/>
      <c r="D165" s="208"/>
      <c r="E165" s="208"/>
      <c r="F165" s="208"/>
      <c r="G165" s="208"/>
      <c r="H165" s="208"/>
      <c r="I165" s="208"/>
      <c r="J165" s="208"/>
      <c r="K165" s="208"/>
      <c r="L165" s="208"/>
      <c r="M165" s="208"/>
      <c r="N165" s="208"/>
      <c r="O165" s="97"/>
    </row>
    <row r="166" spans="3:15" x14ac:dyDescent="0.2">
      <c r="C166" s="208"/>
      <c r="D166" s="208"/>
      <c r="E166" s="208"/>
      <c r="F166" s="208"/>
      <c r="G166" s="208"/>
      <c r="H166" s="208"/>
      <c r="I166" s="208"/>
      <c r="J166" s="208"/>
      <c r="K166" s="208"/>
      <c r="L166" s="208"/>
      <c r="M166" s="208"/>
      <c r="N166" s="208"/>
      <c r="O166" s="97"/>
    </row>
    <row r="167" spans="3:15" x14ac:dyDescent="0.2">
      <c r="C167" s="208"/>
      <c r="D167" s="208"/>
      <c r="E167" s="208"/>
      <c r="F167" s="208"/>
      <c r="G167" s="208"/>
      <c r="H167" s="208"/>
      <c r="I167" s="208"/>
      <c r="J167" s="208"/>
      <c r="K167" s="208"/>
      <c r="L167" s="208"/>
      <c r="M167" s="208"/>
      <c r="N167" s="208"/>
      <c r="O167" s="97"/>
    </row>
    <row r="168" spans="3:15" x14ac:dyDescent="0.2">
      <c r="C168" s="208"/>
      <c r="D168" s="208"/>
      <c r="E168" s="208"/>
      <c r="F168" s="208"/>
      <c r="G168" s="208"/>
      <c r="H168" s="208"/>
      <c r="I168" s="208"/>
      <c r="J168" s="208"/>
      <c r="K168" s="208"/>
      <c r="L168" s="208"/>
      <c r="M168" s="208"/>
      <c r="N168" s="208"/>
      <c r="O168" s="97"/>
    </row>
    <row r="169" spans="3:15" x14ac:dyDescent="0.2">
      <c r="C169" s="208"/>
      <c r="D169" s="208"/>
      <c r="E169" s="208"/>
      <c r="F169" s="208"/>
      <c r="G169" s="208"/>
      <c r="H169" s="208"/>
      <c r="I169" s="208"/>
      <c r="J169" s="208"/>
      <c r="K169" s="208"/>
      <c r="L169" s="208"/>
      <c r="M169" s="208"/>
      <c r="N169" s="208"/>
      <c r="O169" s="97"/>
    </row>
    <row r="170" spans="3:15" x14ac:dyDescent="0.2">
      <c r="C170" s="208"/>
      <c r="D170" s="208"/>
      <c r="E170" s="208"/>
      <c r="F170" s="208"/>
      <c r="G170" s="208"/>
      <c r="H170" s="208"/>
      <c r="I170" s="208"/>
      <c r="J170" s="208"/>
      <c r="K170" s="208"/>
      <c r="L170" s="208"/>
      <c r="M170" s="208"/>
      <c r="N170" s="208"/>
      <c r="O170" s="97"/>
    </row>
    <row r="171" spans="3:15" x14ac:dyDescent="0.2">
      <c r="C171" s="208"/>
      <c r="D171" s="208"/>
      <c r="E171" s="208"/>
      <c r="F171" s="208"/>
      <c r="G171" s="208"/>
      <c r="H171" s="208"/>
      <c r="I171" s="208"/>
      <c r="J171" s="208"/>
      <c r="K171" s="208"/>
      <c r="L171" s="208"/>
      <c r="M171" s="208"/>
      <c r="N171" s="208"/>
      <c r="O171" s="97"/>
    </row>
    <row r="172" spans="3:15" x14ac:dyDescent="0.2">
      <c r="C172" s="208"/>
      <c r="D172" s="208"/>
      <c r="E172" s="208"/>
      <c r="F172" s="208"/>
      <c r="G172" s="208"/>
      <c r="H172" s="208"/>
      <c r="I172" s="208"/>
      <c r="J172" s="208"/>
      <c r="K172" s="208"/>
      <c r="L172" s="208"/>
      <c r="M172" s="208"/>
      <c r="N172" s="208"/>
      <c r="O172" s="97"/>
    </row>
    <row r="173" spans="3:15" x14ac:dyDescent="0.2">
      <c r="C173" s="208"/>
      <c r="D173" s="208"/>
      <c r="E173" s="208"/>
      <c r="F173" s="208"/>
      <c r="G173" s="208"/>
      <c r="H173" s="208"/>
      <c r="I173" s="208"/>
      <c r="J173" s="208"/>
      <c r="K173" s="208"/>
      <c r="L173" s="208"/>
      <c r="M173" s="208"/>
      <c r="N173" s="208"/>
      <c r="O173" s="97"/>
    </row>
    <row r="174" spans="3:15" x14ac:dyDescent="0.2">
      <c r="C174" s="208"/>
      <c r="D174" s="208"/>
      <c r="E174" s="208"/>
      <c r="F174" s="208"/>
      <c r="G174" s="208"/>
      <c r="H174" s="208"/>
      <c r="I174" s="208"/>
      <c r="J174" s="208"/>
      <c r="K174" s="208"/>
      <c r="L174" s="208"/>
      <c r="M174" s="208"/>
      <c r="N174" s="208"/>
      <c r="O174" s="97"/>
    </row>
    <row r="175" spans="3:15" x14ac:dyDescent="0.2">
      <c r="C175" s="208"/>
      <c r="D175" s="208"/>
      <c r="E175" s="208"/>
      <c r="F175" s="208"/>
      <c r="G175" s="208"/>
      <c r="H175" s="208"/>
      <c r="I175" s="208"/>
      <c r="J175" s="208"/>
      <c r="K175" s="208"/>
      <c r="L175" s="208"/>
      <c r="M175" s="208"/>
      <c r="N175" s="208"/>
      <c r="O175" s="97"/>
    </row>
    <row r="176" spans="3:15" x14ac:dyDescent="0.2">
      <c r="C176" s="208"/>
      <c r="D176" s="208"/>
      <c r="E176" s="208"/>
      <c r="F176" s="208"/>
      <c r="G176" s="208"/>
      <c r="H176" s="208"/>
      <c r="I176" s="208"/>
      <c r="J176" s="208"/>
      <c r="K176" s="208"/>
      <c r="L176" s="208"/>
      <c r="M176" s="208"/>
      <c r="N176" s="208"/>
      <c r="O176" s="97"/>
    </row>
    <row r="177" spans="3:15" x14ac:dyDescent="0.2">
      <c r="C177" s="208"/>
      <c r="D177" s="208"/>
      <c r="E177" s="208"/>
      <c r="F177" s="208"/>
      <c r="G177" s="208"/>
      <c r="H177" s="208"/>
      <c r="I177" s="208"/>
      <c r="J177" s="208"/>
      <c r="K177" s="208"/>
      <c r="L177" s="208"/>
      <c r="M177" s="208"/>
      <c r="N177" s="208"/>
      <c r="O177" s="97"/>
    </row>
    <row r="178" spans="3:15" x14ac:dyDescent="0.2">
      <c r="C178" s="208"/>
      <c r="D178" s="208"/>
      <c r="E178" s="208"/>
      <c r="F178" s="208"/>
      <c r="G178" s="208"/>
      <c r="H178" s="208"/>
      <c r="I178" s="208"/>
      <c r="J178" s="208"/>
      <c r="K178" s="208"/>
      <c r="L178" s="208"/>
      <c r="M178" s="208"/>
      <c r="N178" s="208"/>
      <c r="O178" s="97"/>
    </row>
    <row r="179" spans="3:15" x14ac:dyDescent="0.2">
      <c r="C179" s="208"/>
      <c r="D179" s="208"/>
      <c r="E179" s="208"/>
      <c r="F179" s="208"/>
      <c r="G179" s="208"/>
      <c r="H179" s="208"/>
      <c r="I179" s="208"/>
      <c r="J179" s="208"/>
      <c r="K179" s="208"/>
      <c r="L179" s="208"/>
      <c r="M179" s="208"/>
      <c r="N179" s="208"/>
      <c r="O179" s="97"/>
    </row>
    <row r="180" spans="3:15" x14ac:dyDescent="0.2">
      <c r="C180" s="208"/>
      <c r="D180" s="208"/>
      <c r="E180" s="208"/>
      <c r="F180" s="208"/>
      <c r="G180" s="208"/>
      <c r="H180" s="208"/>
      <c r="I180" s="208"/>
      <c r="J180" s="208"/>
      <c r="K180" s="208"/>
      <c r="L180" s="208"/>
      <c r="M180" s="208"/>
      <c r="N180" s="208"/>
      <c r="O180" s="97"/>
    </row>
    <row r="181" spans="3:15" x14ac:dyDescent="0.2">
      <c r="C181" s="208"/>
      <c r="D181" s="208"/>
      <c r="E181" s="208"/>
      <c r="F181" s="208"/>
      <c r="G181" s="208"/>
      <c r="H181" s="208"/>
      <c r="I181" s="208"/>
      <c r="J181" s="208"/>
      <c r="K181" s="208"/>
      <c r="L181" s="208"/>
      <c r="M181" s="208"/>
      <c r="N181" s="208"/>
      <c r="O181" s="97"/>
    </row>
    <row r="182" spans="3:15" x14ac:dyDescent="0.2">
      <c r="C182" s="208"/>
      <c r="D182" s="208"/>
      <c r="E182" s="208"/>
      <c r="F182" s="208"/>
      <c r="G182" s="208"/>
      <c r="H182" s="208"/>
      <c r="I182" s="208"/>
      <c r="J182" s="208"/>
      <c r="K182" s="208"/>
      <c r="L182" s="208"/>
      <c r="M182" s="208"/>
      <c r="N182" s="208"/>
      <c r="O182" s="97"/>
    </row>
    <row r="183" spans="3:15" x14ac:dyDescent="0.2">
      <c r="C183" s="208"/>
      <c r="D183" s="208"/>
      <c r="E183" s="208"/>
      <c r="F183" s="208"/>
      <c r="G183" s="208"/>
      <c r="H183" s="208"/>
      <c r="I183" s="208"/>
      <c r="J183" s="208"/>
      <c r="K183" s="208"/>
      <c r="L183" s="208"/>
      <c r="M183" s="208"/>
      <c r="N183" s="208"/>
      <c r="O183" s="97"/>
    </row>
    <row r="184" spans="3:15" x14ac:dyDescent="0.2">
      <c r="C184" s="208"/>
      <c r="D184" s="208"/>
      <c r="E184" s="208"/>
      <c r="F184" s="208"/>
      <c r="G184" s="208"/>
      <c r="H184" s="208"/>
      <c r="I184" s="208"/>
      <c r="J184" s="208"/>
      <c r="K184" s="208"/>
      <c r="L184" s="208"/>
      <c r="M184" s="208"/>
      <c r="N184" s="208"/>
      <c r="O184" s="97"/>
    </row>
    <row r="185" spans="3:15" x14ac:dyDescent="0.2">
      <c r="C185" s="208"/>
      <c r="D185" s="208"/>
      <c r="E185" s="208"/>
      <c r="F185" s="208"/>
      <c r="G185" s="208"/>
      <c r="H185" s="208"/>
      <c r="I185" s="208"/>
      <c r="J185" s="208"/>
      <c r="K185" s="208"/>
      <c r="L185" s="208"/>
      <c r="M185" s="208"/>
      <c r="N185" s="208"/>
      <c r="O185" s="97"/>
    </row>
    <row r="186" spans="3:15" x14ac:dyDescent="0.2">
      <c r="C186" s="208"/>
      <c r="D186" s="208"/>
      <c r="E186" s="208"/>
      <c r="F186" s="208"/>
      <c r="G186" s="208"/>
      <c r="H186" s="208"/>
      <c r="I186" s="208"/>
      <c r="J186" s="208"/>
      <c r="K186" s="208"/>
      <c r="L186" s="208"/>
      <c r="M186" s="208"/>
      <c r="N186" s="208"/>
      <c r="O186" s="97"/>
    </row>
    <row r="187" spans="3:15" x14ac:dyDescent="0.2">
      <c r="C187" s="208"/>
      <c r="D187" s="208"/>
      <c r="E187" s="208"/>
      <c r="F187" s="208"/>
      <c r="G187" s="208"/>
      <c r="H187" s="208"/>
      <c r="I187" s="208"/>
      <c r="J187" s="208"/>
      <c r="K187" s="208"/>
      <c r="L187" s="208"/>
      <c r="M187" s="208"/>
      <c r="N187" s="208"/>
      <c r="O187" s="97"/>
    </row>
    <row r="188" spans="3:15" x14ac:dyDescent="0.2">
      <c r="C188" s="208"/>
      <c r="D188" s="208"/>
      <c r="E188" s="208"/>
      <c r="F188" s="208"/>
      <c r="G188" s="208"/>
      <c r="H188" s="208"/>
      <c r="I188" s="208"/>
      <c r="J188" s="208"/>
      <c r="K188" s="208"/>
      <c r="L188" s="208"/>
      <c r="M188" s="208"/>
      <c r="N188" s="208"/>
      <c r="O188" s="97"/>
    </row>
    <row r="189" spans="3:15" x14ac:dyDescent="0.2">
      <c r="C189" s="208"/>
      <c r="D189" s="208"/>
      <c r="E189" s="208"/>
      <c r="F189" s="208"/>
      <c r="G189" s="208"/>
      <c r="H189" s="208"/>
      <c r="I189" s="208"/>
      <c r="J189" s="208"/>
      <c r="K189" s="208"/>
      <c r="L189" s="208"/>
      <c r="M189" s="208"/>
      <c r="N189" s="208"/>
      <c r="O189" s="97"/>
    </row>
    <row r="190" spans="3:15" x14ac:dyDescent="0.2">
      <c r="C190" s="208"/>
      <c r="D190" s="208"/>
      <c r="E190" s="208"/>
      <c r="F190" s="208"/>
      <c r="G190" s="208"/>
      <c r="H190" s="208"/>
      <c r="I190" s="208"/>
      <c r="J190" s="208"/>
      <c r="K190" s="208"/>
      <c r="L190" s="208"/>
      <c r="M190" s="208"/>
      <c r="N190" s="208"/>
      <c r="O190" s="97"/>
    </row>
    <row r="191" spans="3:15" x14ac:dyDescent="0.2">
      <c r="C191" s="208"/>
      <c r="D191" s="208"/>
      <c r="E191" s="208"/>
      <c r="F191" s="208"/>
      <c r="G191" s="208"/>
      <c r="H191" s="208"/>
      <c r="I191" s="208"/>
      <c r="J191" s="208"/>
      <c r="K191" s="208"/>
      <c r="L191" s="208"/>
      <c r="M191" s="208"/>
      <c r="N191" s="208"/>
      <c r="O191" s="97"/>
    </row>
    <row r="192" spans="3:15" x14ac:dyDescent="0.2">
      <c r="C192" s="208"/>
      <c r="D192" s="208"/>
      <c r="E192" s="208"/>
      <c r="F192" s="208"/>
      <c r="G192" s="208"/>
      <c r="H192" s="208"/>
      <c r="I192" s="208"/>
      <c r="J192" s="208"/>
      <c r="K192" s="208"/>
      <c r="L192" s="208"/>
      <c r="M192" s="208"/>
      <c r="N192" s="208"/>
      <c r="O192" s="97"/>
    </row>
    <row r="193" spans="3:15" x14ac:dyDescent="0.2">
      <c r="C193" s="208"/>
      <c r="D193" s="208"/>
      <c r="E193" s="208"/>
      <c r="F193" s="208"/>
      <c r="G193" s="208"/>
      <c r="H193" s="208"/>
      <c r="I193" s="208"/>
      <c r="J193" s="208"/>
      <c r="K193" s="208"/>
      <c r="L193" s="208"/>
      <c r="M193" s="208"/>
      <c r="N193" s="208"/>
      <c r="O193" s="97"/>
    </row>
    <row r="194" spans="3:15" x14ac:dyDescent="0.2">
      <c r="C194" s="208"/>
      <c r="D194" s="208"/>
      <c r="E194" s="208"/>
      <c r="F194" s="208"/>
      <c r="G194" s="208"/>
      <c r="H194" s="208"/>
      <c r="I194" s="208"/>
      <c r="J194" s="208"/>
      <c r="K194" s="208"/>
      <c r="L194" s="208"/>
      <c r="M194" s="208"/>
      <c r="N194" s="208"/>
      <c r="O194" s="97"/>
    </row>
    <row r="195" spans="3:15" x14ac:dyDescent="0.2">
      <c r="C195" s="208"/>
      <c r="D195" s="208"/>
      <c r="E195" s="208"/>
      <c r="F195" s="208"/>
      <c r="G195" s="208"/>
      <c r="H195" s="208"/>
      <c r="I195" s="208"/>
      <c r="J195" s="208"/>
      <c r="K195" s="208"/>
      <c r="L195" s="208"/>
      <c r="M195" s="208"/>
      <c r="N195" s="208"/>
      <c r="O195" s="97"/>
    </row>
    <row r="196" spans="3:15" x14ac:dyDescent="0.2">
      <c r="C196" s="208"/>
      <c r="D196" s="208"/>
      <c r="E196" s="208"/>
      <c r="F196" s="208"/>
      <c r="G196" s="208"/>
      <c r="H196" s="208"/>
      <c r="I196" s="208"/>
      <c r="J196" s="208"/>
      <c r="K196" s="208"/>
      <c r="L196" s="208"/>
      <c r="M196" s="208"/>
      <c r="N196" s="208"/>
      <c r="O196" s="97"/>
    </row>
    <row r="197" spans="3:15" x14ac:dyDescent="0.2">
      <c r="C197" s="208"/>
      <c r="D197" s="208"/>
      <c r="E197" s="208"/>
      <c r="F197" s="208"/>
      <c r="G197" s="208"/>
      <c r="H197" s="208"/>
      <c r="I197" s="208"/>
      <c r="J197" s="208"/>
      <c r="K197" s="208"/>
      <c r="L197" s="208"/>
      <c r="M197" s="208"/>
      <c r="N197" s="208"/>
      <c r="O197" s="97"/>
    </row>
    <row r="198" spans="3:15" x14ac:dyDescent="0.2">
      <c r="C198" s="208"/>
      <c r="D198" s="208"/>
      <c r="E198" s="208"/>
      <c r="F198" s="208"/>
      <c r="G198" s="208"/>
      <c r="H198" s="208"/>
      <c r="I198" s="208"/>
      <c r="J198" s="208"/>
      <c r="K198" s="208"/>
      <c r="L198" s="208"/>
      <c r="M198" s="208"/>
      <c r="N198" s="208"/>
      <c r="O198" s="97"/>
    </row>
    <row r="199" spans="3:15" x14ac:dyDescent="0.2">
      <c r="C199" s="208"/>
      <c r="D199" s="208"/>
      <c r="E199" s="208"/>
      <c r="F199" s="208"/>
      <c r="G199" s="208"/>
      <c r="H199" s="208"/>
      <c r="I199" s="208"/>
      <c r="J199" s="208"/>
      <c r="K199" s="208"/>
      <c r="L199" s="208"/>
      <c r="M199" s="208"/>
      <c r="N199" s="208"/>
      <c r="O199" s="97"/>
    </row>
    <row r="200" spans="3:15" x14ac:dyDescent="0.2">
      <c r="C200" s="208"/>
      <c r="D200" s="208"/>
      <c r="E200" s="208"/>
      <c r="F200" s="208"/>
      <c r="G200" s="208"/>
      <c r="H200" s="208"/>
      <c r="I200" s="208"/>
      <c r="J200" s="208"/>
      <c r="K200" s="208"/>
      <c r="L200" s="208"/>
      <c r="M200" s="208"/>
      <c r="N200" s="208"/>
      <c r="O200" s="97"/>
    </row>
    <row r="201" spans="3:15" x14ac:dyDescent="0.2">
      <c r="C201" s="208"/>
      <c r="D201" s="208"/>
      <c r="E201" s="208"/>
      <c r="F201" s="208"/>
      <c r="G201" s="208"/>
      <c r="H201" s="208"/>
      <c r="I201" s="208"/>
      <c r="J201" s="208"/>
      <c r="K201" s="208"/>
      <c r="L201" s="208"/>
      <c r="M201" s="208"/>
      <c r="N201" s="208"/>
      <c r="O201" s="97"/>
    </row>
    <row r="202" spans="3:15" x14ac:dyDescent="0.2">
      <c r="C202" s="208"/>
      <c r="D202" s="208"/>
      <c r="E202" s="208"/>
      <c r="F202" s="208"/>
      <c r="G202" s="208"/>
      <c r="H202" s="208"/>
      <c r="I202" s="208"/>
      <c r="J202" s="208"/>
      <c r="K202" s="208"/>
      <c r="L202" s="208"/>
      <c r="M202" s="208"/>
      <c r="N202" s="208"/>
      <c r="O202" s="97"/>
    </row>
    <row r="203" spans="3:15" x14ac:dyDescent="0.2">
      <c r="C203" s="208"/>
      <c r="D203" s="208"/>
      <c r="E203" s="208"/>
      <c r="F203" s="208"/>
      <c r="G203" s="208"/>
      <c r="H203" s="208"/>
      <c r="I203" s="208"/>
      <c r="J203" s="208"/>
      <c r="K203" s="208"/>
      <c r="L203" s="208"/>
      <c r="M203" s="208"/>
      <c r="N203" s="208"/>
      <c r="O203" s="97"/>
    </row>
    <row r="204" spans="3:15" x14ac:dyDescent="0.2">
      <c r="C204" s="208"/>
      <c r="D204" s="208"/>
      <c r="E204" s="208"/>
      <c r="F204" s="208"/>
      <c r="G204" s="208"/>
      <c r="H204" s="208"/>
      <c r="I204" s="208"/>
      <c r="J204" s="208"/>
      <c r="K204" s="208"/>
      <c r="L204" s="208"/>
      <c r="M204" s="208"/>
      <c r="N204" s="208"/>
      <c r="O204" s="97"/>
    </row>
    <row r="205" spans="3:15" x14ac:dyDescent="0.2">
      <c r="C205" s="208"/>
      <c r="D205" s="208"/>
      <c r="E205" s="208"/>
      <c r="F205" s="208"/>
      <c r="G205" s="208"/>
      <c r="H205" s="208"/>
      <c r="I205" s="208"/>
      <c r="J205" s="208"/>
      <c r="K205" s="208"/>
      <c r="L205" s="208"/>
      <c r="M205" s="208"/>
      <c r="N205" s="208"/>
      <c r="O205" s="97"/>
    </row>
    <row r="206" spans="3:15" x14ac:dyDescent="0.2">
      <c r="C206" s="208"/>
      <c r="D206" s="208"/>
      <c r="E206" s="208"/>
      <c r="F206" s="208"/>
      <c r="G206" s="208"/>
      <c r="H206" s="208"/>
      <c r="I206" s="208"/>
      <c r="J206" s="208"/>
      <c r="K206" s="208"/>
      <c r="L206" s="208"/>
      <c r="M206" s="208"/>
      <c r="N206" s="208"/>
      <c r="O206" s="97"/>
    </row>
    <row r="207" spans="3:15" x14ac:dyDescent="0.2">
      <c r="C207" s="208"/>
      <c r="D207" s="208"/>
      <c r="E207" s="208"/>
      <c r="F207" s="208"/>
      <c r="G207" s="208"/>
      <c r="H207" s="208"/>
      <c r="I207" s="208"/>
      <c r="J207" s="208"/>
      <c r="K207" s="208"/>
      <c r="L207" s="208"/>
      <c r="M207" s="208"/>
      <c r="N207" s="208"/>
      <c r="O207" s="97"/>
    </row>
    <row r="208" spans="3:15" x14ac:dyDescent="0.2">
      <c r="C208" s="208"/>
      <c r="D208" s="208"/>
      <c r="E208" s="208"/>
      <c r="F208" s="208"/>
      <c r="G208" s="208"/>
      <c r="H208" s="208"/>
      <c r="I208" s="208"/>
      <c r="J208" s="208"/>
      <c r="K208" s="208"/>
      <c r="L208" s="208"/>
      <c r="M208" s="208"/>
      <c r="N208" s="208"/>
      <c r="O208" s="97"/>
    </row>
    <row r="209" spans="3:15" x14ac:dyDescent="0.2">
      <c r="C209" s="208"/>
      <c r="D209" s="208"/>
      <c r="E209" s="208"/>
      <c r="F209" s="208"/>
      <c r="G209" s="208"/>
      <c r="H209" s="208"/>
      <c r="I209" s="208"/>
      <c r="J209" s="208"/>
      <c r="K209" s="208"/>
      <c r="L209" s="208"/>
      <c r="M209" s="208"/>
      <c r="N209" s="208"/>
      <c r="O209" s="97"/>
    </row>
    <row r="210" spans="3:15" x14ac:dyDescent="0.2">
      <c r="C210" s="208"/>
      <c r="D210" s="208"/>
      <c r="E210" s="208"/>
      <c r="F210" s="208"/>
      <c r="G210" s="208"/>
      <c r="H210" s="208"/>
      <c r="I210" s="208"/>
      <c r="J210" s="208"/>
      <c r="K210" s="208"/>
      <c r="L210" s="208"/>
      <c r="M210" s="208"/>
      <c r="N210" s="208"/>
      <c r="O210" s="97"/>
    </row>
    <row r="211" spans="3:15" x14ac:dyDescent="0.2">
      <c r="C211" s="208"/>
      <c r="D211" s="208"/>
      <c r="E211" s="208"/>
      <c r="F211" s="208"/>
      <c r="G211" s="208"/>
      <c r="H211" s="208"/>
      <c r="I211" s="208"/>
      <c r="J211" s="208"/>
      <c r="K211" s="208"/>
      <c r="L211" s="208"/>
      <c r="M211" s="208"/>
      <c r="N211" s="208"/>
      <c r="O211" s="97"/>
    </row>
    <row r="212" spans="3:15" x14ac:dyDescent="0.2">
      <c r="C212" s="208"/>
      <c r="D212" s="208"/>
      <c r="E212" s="208"/>
      <c r="F212" s="208"/>
      <c r="G212" s="208"/>
      <c r="H212" s="208"/>
      <c r="I212" s="208"/>
      <c r="J212" s="208"/>
      <c r="K212" s="208"/>
      <c r="L212" s="208"/>
      <c r="M212" s="208"/>
      <c r="N212" s="208"/>
      <c r="O212" s="97"/>
    </row>
    <row r="213" spans="3:15" x14ac:dyDescent="0.2">
      <c r="C213" s="208"/>
      <c r="D213" s="208"/>
      <c r="E213" s="208"/>
      <c r="F213" s="208"/>
      <c r="G213" s="208"/>
      <c r="H213" s="208"/>
      <c r="I213" s="208"/>
      <c r="J213" s="208"/>
      <c r="K213" s="208"/>
      <c r="L213" s="208"/>
      <c r="M213" s="208"/>
      <c r="N213" s="208"/>
      <c r="O213" s="97"/>
    </row>
    <row r="214" spans="3:15" x14ac:dyDescent="0.2">
      <c r="C214" s="208"/>
      <c r="D214" s="208"/>
      <c r="E214" s="208"/>
      <c r="F214" s="208"/>
      <c r="G214" s="208"/>
      <c r="H214" s="208"/>
      <c r="I214" s="208"/>
      <c r="J214" s="208"/>
      <c r="K214" s="208"/>
      <c r="L214" s="208"/>
      <c r="M214" s="208"/>
      <c r="N214" s="208"/>
      <c r="O214" s="97"/>
    </row>
    <row r="215" spans="3:15" x14ac:dyDescent="0.2">
      <c r="C215" s="208"/>
      <c r="D215" s="208"/>
      <c r="E215" s="208"/>
      <c r="F215" s="208"/>
      <c r="G215" s="208"/>
      <c r="H215" s="208"/>
      <c r="I215" s="208"/>
      <c r="J215" s="208"/>
      <c r="K215" s="208"/>
      <c r="L215" s="208"/>
      <c r="M215" s="208"/>
      <c r="N215" s="208"/>
      <c r="O215" s="97"/>
    </row>
    <row r="216" spans="3:15" x14ac:dyDescent="0.2">
      <c r="C216" s="208"/>
      <c r="D216" s="208"/>
      <c r="E216" s="208"/>
      <c r="F216" s="208"/>
      <c r="G216" s="208"/>
      <c r="H216" s="208"/>
      <c r="I216" s="208"/>
      <c r="J216" s="208"/>
      <c r="K216" s="208"/>
      <c r="L216" s="208"/>
      <c r="M216" s="208"/>
      <c r="N216" s="208"/>
      <c r="O216" s="97"/>
    </row>
    <row r="217" spans="3:15" x14ac:dyDescent="0.2">
      <c r="C217" s="208"/>
      <c r="D217" s="208"/>
      <c r="E217" s="208"/>
      <c r="F217" s="208"/>
      <c r="G217" s="208"/>
      <c r="H217" s="208"/>
      <c r="I217" s="208"/>
      <c r="J217" s="208"/>
      <c r="K217" s="208"/>
      <c r="L217" s="208"/>
      <c r="M217" s="208"/>
      <c r="N217" s="208"/>
      <c r="O217" s="97"/>
    </row>
    <row r="218" spans="3:15" x14ac:dyDescent="0.2">
      <c r="C218" s="208"/>
      <c r="D218" s="208"/>
      <c r="E218" s="208"/>
      <c r="F218" s="208"/>
      <c r="G218" s="208"/>
      <c r="H218" s="208"/>
      <c r="I218" s="208"/>
      <c r="J218" s="208"/>
      <c r="K218" s="208"/>
      <c r="L218" s="208"/>
      <c r="M218" s="208"/>
      <c r="N218" s="208"/>
      <c r="O218" s="97"/>
    </row>
    <row r="219" spans="3:15" x14ac:dyDescent="0.2">
      <c r="C219" s="208"/>
      <c r="D219" s="208"/>
      <c r="E219" s="208"/>
      <c r="F219" s="208"/>
      <c r="G219" s="208"/>
      <c r="H219" s="208"/>
      <c r="I219" s="208"/>
      <c r="J219" s="208"/>
      <c r="K219" s="208"/>
      <c r="L219" s="208"/>
      <c r="M219" s="208"/>
      <c r="N219" s="208"/>
      <c r="O219" s="97"/>
    </row>
    <row r="220" spans="3:15" x14ac:dyDescent="0.2">
      <c r="C220" s="208"/>
      <c r="D220" s="208"/>
      <c r="E220" s="208"/>
      <c r="F220" s="208"/>
      <c r="G220" s="208"/>
      <c r="H220" s="208"/>
      <c r="I220" s="208"/>
      <c r="J220" s="208"/>
      <c r="K220" s="208"/>
      <c r="L220" s="208"/>
      <c r="M220" s="208"/>
      <c r="N220" s="208"/>
      <c r="O220" s="97"/>
    </row>
    <row r="221" spans="3:15" x14ac:dyDescent="0.2">
      <c r="C221" s="208"/>
      <c r="D221" s="208"/>
      <c r="E221" s="208"/>
      <c r="F221" s="208"/>
      <c r="G221" s="208"/>
      <c r="H221" s="208"/>
      <c r="I221" s="208"/>
      <c r="J221" s="208"/>
      <c r="K221" s="208"/>
      <c r="L221" s="208"/>
      <c r="M221" s="208"/>
      <c r="N221" s="208"/>
      <c r="O221" s="97"/>
    </row>
    <row r="222" spans="3:15" x14ac:dyDescent="0.2">
      <c r="C222" s="208"/>
      <c r="D222" s="208"/>
      <c r="E222" s="208"/>
      <c r="F222" s="208"/>
      <c r="G222" s="208"/>
      <c r="H222" s="208"/>
      <c r="I222" s="208"/>
      <c r="J222" s="208"/>
      <c r="K222" s="208"/>
      <c r="L222" s="208"/>
      <c r="M222" s="208"/>
      <c r="N222" s="208"/>
      <c r="O222" s="97"/>
    </row>
    <row r="223" spans="3:15" x14ac:dyDescent="0.2">
      <c r="C223" s="208"/>
      <c r="D223" s="208"/>
      <c r="E223" s="208"/>
      <c r="F223" s="208"/>
      <c r="G223" s="208"/>
      <c r="H223" s="208"/>
      <c r="I223" s="208"/>
      <c r="J223" s="208"/>
      <c r="K223" s="208"/>
      <c r="L223" s="208"/>
      <c r="M223" s="208"/>
      <c r="N223" s="208"/>
      <c r="O223" s="97"/>
    </row>
    <row r="224" spans="3:15" x14ac:dyDescent="0.2">
      <c r="C224" s="208"/>
      <c r="D224" s="208"/>
      <c r="E224" s="208"/>
      <c r="F224" s="208"/>
      <c r="G224" s="208"/>
      <c r="H224" s="208"/>
      <c r="I224" s="208"/>
      <c r="J224" s="208"/>
      <c r="K224" s="208"/>
      <c r="L224" s="208"/>
      <c r="M224" s="208"/>
      <c r="N224" s="208"/>
      <c r="O224" s="97"/>
    </row>
    <row r="225" spans="3:15" x14ac:dyDescent="0.2">
      <c r="C225" s="208"/>
      <c r="D225" s="208"/>
      <c r="E225" s="208"/>
      <c r="F225" s="208"/>
      <c r="G225" s="208"/>
      <c r="H225" s="208"/>
      <c r="I225" s="208"/>
      <c r="J225" s="208"/>
      <c r="K225" s="208"/>
      <c r="L225" s="208"/>
      <c r="M225" s="208"/>
      <c r="N225" s="208"/>
      <c r="O225" s="97"/>
    </row>
    <row r="226" spans="3:15" x14ac:dyDescent="0.2">
      <c r="C226" s="208"/>
      <c r="D226" s="208"/>
      <c r="E226" s="208"/>
      <c r="F226" s="208"/>
      <c r="G226" s="208"/>
      <c r="H226" s="208"/>
      <c r="I226" s="208"/>
      <c r="J226" s="208"/>
      <c r="K226" s="208"/>
      <c r="L226" s="208"/>
      <c r="M226" s="208"/>
      <c r="N226" s="208"/>
      <c r="O226" s="97"/>
    </row>
    <row r="227" spans="3:15" x14ac:dyDescent="0.2">
      <c r="C227" s="208"/>
      <c r="D227" s="208"/>
      <c r="E227" s="208"/>
      <c r="F227" s="208"/>
      <c r="G227" s="208"/>
      <c r="H227" s="208"/>
      <c r="I227" s="208"/>
      <c r="J227" s="208"/>
      <c r="K227" s="208"/>
      <c r="L227" s="208"/>
      <c r="M227" s="208"/>
      <c r="N227" s="208"/>
      <c r="O227" s="97"/>
    </row>
    <row r="228" spans="3:15" x14ac:dyDescent="0.2">
      <c r="C228" s="208"/>
      <c r="D228" s="208"/>
      <c r="E228" s="208"/>
      <c r="F228" s="208"/>
      <c r="G228" s="208"/>
      <c r="H228" s="208"/>
      <c r="I228" s="208"/>
      <c r="J228" s="208"/>
      <c r="K228" s="208"/>
      <c r="L228" s="208"/>
      <c r="M228" s="208"/>
      <c r="N228" s="208"/>
      <c r="O228" s="97"/>
    </row>
    <row r="229" spans="3:15" x14ac:dyDescent="0.2">
      <c r="C229" s="208"/>
      <c r="D229" s="208"/>
      <c r="E229" s="208"/>
      <c r="F229" s="208"/>
      <c r="G229" s="208"/>
      <c r="H229" s="208"/>
      <c r="I229" s="208"/>
      <c r="J229" s="208"/>
      <c r="K229" s="208"/>
      <c r="L229" s="208"/>
      <c r="M229" s="208"/>
      <c r="N229" s="208"/>
      <c r="O229" s="97"/>
    </row>
    <row r="230" spans="3:15" x14ac:dyDescent="0.2">
      <c r="C230" s="208"/>
      <c r="D230" s="208"/>
      <c r="E230" s="208"/>
      <c r="F230" s="208"/>
      <c r="G230" s="208"/>
      <c r="H230" s="208"/>
      <c r="I230" s="208"/>
      <c r="J230" s="208"/>
      <c r="K230" s="208"/>
      <c r="L230" s="208"/>
      <c r="M230" s="208"/>
      <c r="N230" s="208"/>
      <c r="O230" s="97"/>
    </row>
    <row r="231" spans="3:15" x14ac:dyDescent="0.2">
      <c r="C231" s="208"/>
      <c r="D231" s="208"/>
      <c r="E231" s="208"/>
      <c r="F231" s="208"/>
      <c r="G231" s="208"/>
      <c r="H231" s="208"/>
      <c r="I231" s="208"/>
      <c r="J231" s="208"/>
      <c r="K231" s="208"/>
      <c r="L231" s="208"/>
      <c r="M231" s="208"/>
      <c r="N231" s="208"/>
      <c r="O231" s="97"/>
    </row>
    <row r="232" spans="3:15" x14ac:dyDescent="0.2">
      <c r="C232" s="208"/>
      <c r="D232" s="208"/>
      <c r="E232" s="208"/>
      <c r="F232" s="208"/>
      <c r="G232" s="208"/>
      <c r="H232" s="208"/>
      <c r="I232" s="208"/>
      <c r="J232" s="208"/>
      <c r="K232" s="208"/>
      <c r="L232" s="208"/>
      <c r="M232" s="208"/>
      <c r="N232" s="208"/>
      <c r="O232" s="97"/>
    </row>
    <row r="233" spans="3:15" x14ac:dyDescent="0.2">
      <c r="C233" s="208"/>
      <c r="D233" s="208"/>
      <c r="E233" s="208"/>
      <c r="F233" s="208"/>
      <c r="G233" s="208"/>
      <c r="H233" s="208"/>
      <c r="I233" s="208"/>
      <c r="J233" s="208"/>
      <c r="K233" s="208"/>
      <c r="L233" s="208"/>
      <c r="M233" s="208"/>
      <c r="N233" s="208"/>
      <c r="O233" s="97"/>
    </row>
    <row r="234" spans="3:15" x14ac:dyDescent="0.2">
      <c r="C234" s="208"/>
      <c r="D234" s="208"/>
      <c r="E234" s="208"/>
      <c r="F234" s="208"/>
      <c r="G234" s="208"/>
      <c r="H234" s="208"/>
      <c r="I234" s="208"/>
      <c r="J234" s="208"/>
      <c r="K234" s="208"/>
      <c r="L234" s="208"/>
      <c r="M234" s="208"/>
      <c r="N234" s="208"/>
      <c r="O234" s="97"/>
    </row>
    <row r="235" spans="3:15" x14ac:dyDescent="0.2">
      <c r="C235" s="208"/>
      <c r="D235" s="208"/>
      <c r="E235" s="208"/>
      <c r="F235" s="208"/>
      <c r="G235" s="208"/>
      <c r="H235" s="208"/>
      <c r="I235" s="208"/>
      <c r="J235" s="208"/>
      <c r="K235" s="208"/>
      <c r="L235" s="208"/>
      <c r="M235" s="208"/>
      <c r="N235" s="208"/>
      <c r="O235" s="97"/>
    </row>
    <row r="236" spans="3:15" x14ac:dyDescent="0.2">
      <c r="C236" s="208"/>
      <c r="D236" s="208"/>
      <c r="E236" s="208"/>
      <c r="F236" s="208"/>
      <c r="G236" s="208"/>
      <c r="H236" s="208"/>
      <c r="I236" s="208"/>
      <c r="J236" s="208"/>
      <c r="K236" s="208"/>
      <c r="L236" s="208"/>
      <c r="M236" s="208"/>
      <c r="N236" s="208"/>
      <c r="O236" s="97"/>
    </row>
    <row r="237" spans="3:15" x14ac:dyDescent="0.2">
      <c r="C237" s="208"/>
      <c r="D237" s="208"/>
      <c r="E237" s="208"/>
      <c r="F237" s="208"/>
      <c r="G237" s="208"/>
      <c r="H237" s="208"/>
      <c r="I237" s="208"/>
      <c r="J237" s="208"/>
      <c r="K237" s="208"/>
      <c r="L237" s="208"/>
      <c r="M237" s="208"/>
      <c r="N237" s="208"/>
      <c r="O237" s="97"/>
    </row>
    <row r="238" spans="3:15" x14ac:dyDescent="0.2">
      <c r="C238" s="208"/>
      <c r="D238" s="208"/>
      <c r="E238" s="208"/>
      <c r="F238" s="208"/>
      <c r="G238" s="208"/>
      <c r="H238" s="208"/>
      <c r="I238" s="208"/>
      <c r="J238" s="208"/>
      <c r="K238" s="208"/>
      <c r="L238" s="208"/>
      <c r="M238" s="208"/>
      <c r="N238" s="208"/>
      <c r="O238" s="97"/>
    </row>
    <row r="239" spans="3:15" x14ac:dyDescent="0.2">
      <c r="C239" s="208"/>
      <c r="D239" s="208"/>
      <c r="E239" s="208"/>
      <c r="F239" s="208"/>
      <c r="G239" s="208"/>
      <c r="H239" s="208"/>
      <c r="I239" s="208"/>
      <c r="J239" s="208"/>
      <c r="K239" s="208"/>
      <c r="L239" s="208"/>
      <c r="M239" s="208"/>
      <c r="N239" s="208"/>
      <c r="O239" s="97"/>
    </row>
    <row r="240" spans="3:15" x14ac:dyDescent="0.2">
      <c r="C240" s="208"/>
      <c r="D240" s="208"/>
      <c r="E240" s="208"/>
      <c r="F240" s="208"/>
      <c r="G240" s="208"/>
      <c r="H240" s="208"/>
      <c r="I240" s="208"/>
      <c r="J240" s="208"/>
      <c r="K240" s="208"/>
      <c r="L240" s="208"/>
      <c r="M240" s="208"/>
      <c r="N240" s="208"/>
      <c r="O240" s="97"/>
    </row>
    <row r="241" spans="3:15" x14ac:dyDescent="0.2">
      <c r="C241" s="208"/>
      <c r="D241" s="208"/>
      <c r="E241" s="208"/>
      <c r="F241" s="208"/>
      <c r="G241" s="208"/>
      <c r="H241" s="208"/>
      <c r="I241" s="208"/>
      <c r="J241" s="208"/>
      <c r="K241" s="208"/>
      <c r="L241" s="208"/>
      <c r="M241" s="208"/>
      <c r="N241" s="208"/>
      <c r="O241" s="97"/>
    </row>
    <row r="242" spans="3:15" x14ac:dyDescent="0.2">
      <c r="C242" s="208"/>
      <c r="D242" s="208"/>
      <c r="E242" s="208"/>
      <c r="F242" s="208"/>
      <c r="G242" s="208"/>
      <c r="H242" s="208"/>
      <c r="I242" s="208"/>
      <c r="J242" s="208"/>
      <c r="K242" s="208"/>
      <c r="L242" s="208"/>
      <c r="M242" s="208"/>
      <c r="N242" s="208"/>
      <c r="O242" s="97"/>
    </row>
    <row r="243" spans="3:15" x14ac:dyDescent="0.2">
      <c r="C243" s="208"/>
      <c r="D243" s="208"/>
      <c r="E243" s="208"/>
      <c r="F243" s="208"/>
      <c r="G243" s="208"/>
      <c r="H243" s="208"/>
      <c r="I243" s="208"/>
      <c r="J243" s="208"/>
      <c r="K243" s="208"/>
      <c r="L243" s="208"/>
      <c r="M243" s="208"/>
      <c r="N243" s="208"/>
      <c r="O243" s="97"/>
    </row>
    <row r="244" spans="3:15" x14ac:dyDescent="0.2">
      <c r="C244" s="208"/>
      <c r="D244" s="208"/>
      <c r="E244" s="208"/>
      <c r="F244" s="208"/>
      <c r="G244" s="208"/>
      <c r="H244" s="208"/>
      <c r="I244" s="208"/>
      <c r="J244" s="208"/>
      <c r="K244" s="208"/>
      <c r="L244" s="208"/>
      <c r="M244" s="208"/>
      <c r="N244" s="208"/>
      <c r="O244" s="97"/>
    </row>
    <row r="245" spans="3:15" x14ac:dyDescent="0.2">
      <c r="C245" s="208"/>
      <c r="D245" s="208"/>
      <c r="E245" s="208"/>
      <c r="F245" s="208"/>
      <c r="G245" s="208"/>
      <c r="H245" s="208"/>
      <c r="I245" s="208"/>
      <c r="J245" s="208"/>
      <c r="K245" s="208"/>
      <c r="L245" s="208"/>
      <c r="M245" s="208"/>
      <c r="N245" s="208"/>
      <c r="O245" s="97"/>
    </row>
    <row r="246" spans="3:15" x14ac:dyDescent="0.2">
      <c r="C246" s="208"/>
      <c r="D246" s="208"/>
      <c r="E246" s="208"/>
      <c r="F246" s="208"/>
      <c r="G246" s="208"/>
      <c r="H246" s="208"/>
      <c r="I246" s="208"/>
      <c r="J246" s="208"/>
      <c r="K246" s="208"/>
      <c r="L246" s="208"/>
      <c r="M246" s="208"/>
      <c r="N246" s="208"/>
      <c r="O246" s="97"/>
    </row>
    <row r="247" spans="3:15" x14ac:dyDescent="0.2">
      <c r="C247" s="208"/>
      <c r="D247" s="208"/>
      <c r="E247" s="208"/>
      <c r="F247" s="208"/>
      <c r="G247" s="208"/>
      <c r="H247" s="208"/>
      <c r="I247" s="208"/>
      <c r="J247" s="208"/>
      <c r="K247" s="208"/>
      <c r="L247" s="208"/>
      <c r="M247" s="208"/>
      <c r="N247" s="208"/>
      <c r="O247" s="97"/>
    </row>
    <row r="248" spans="3:15" x14ac:dyDescent="0.2">
      <c r="C248" s="208"/>
      <c r="D248" s="208"/>
      <c r="E248" s="208"/>
      <c r="F248" s="208"/>
      <c r="G248" s="208"/>
      <c r="H248" s="208"/>
      <c r="I248" s="208"/>
      <c r="J248" s="208"/>
      <c r="K248" s="208"/>
      <c r="L248" s="208"/>
      <c r="M248" s="208"/>
      <c r="N248" s="208"/>
      <c r="O248" s="97"/>
    </row>
    <row r="249" spans="3:15" x14ac:dyDescent="0.2">
      <c r="C249" s="208"/>
      <c r="D249" s="208"/>
      <c r="E249" s="208"/>
      <c r="F249" s="208"/>
      <c r="G249" s="208"/>
      <c r="H249" s="208"/>
      <c r="I249" s="208"/>
      <c r="J249" s="208"/>
      <c r="K249" s="208"/>
      <c r="L249" s="208"/>
      <c r="M249" s="208"/>
      <c r="N249" s="208"/>
      <c r="O249" s="97"/>
    </row>
    <row r="250" spans="3:15" x14ac:dyDescent="0.2">
      <c r="C250" s="208"/>
      <c r="D250" s="208"/>
      <c r="E250" s="208"/>
      <c r="F250" s="208"/>
      <c r="G250" s="208"/>
      <c r="H250" s="208"/>
      <c r="I250" s="208"/>
      <c r="J250" s="208"/>
      <c r="K250" s="208"/>
      <c r="L250" s="208"/>
      <c r="M250" s="208"/>
      <c r="N250" s="208"/>
      <c r="O250" s="97"/>
    </row>
    <row r="251" spans="3:15" x14ac:dyDescent="0.2">
      <c r="C251" s="208"/>
      <c r="D251" s="208"/>
      <c r="E251" s="208"/>
      <c r="F251" s="208"/>
      <c r="G251" s="208"/>
      <c r="H251" s="208"/>
      <c r="I251" s="208"/>
      <c r="J251" s="208"/>
      <c r="K251" s="208"/>
      <c r="L251" s="208"/>
      <c r="M251" s="208"/>
      <c r="N251" s="208"/>
      <c r="O251" s="97"/>
    </row>
    <row r="252" spans="3:15" x14ac:dyDescent="0.2">
      <c r="C252" s="208"/>
      <c r="D252" s="208"/>
      <c r="E252" s="208"/>
      <c r="F252" s="208"/>
      <c r="G252" s="208"/>
      <c r="H252" s="208"/>
      <c r="I252" s="208"/>
      <c r="J252" s="208"/>
      <c r="K252" s="208"/>
      <c r="L252" s="208"/>
      <c r="M252" s="208"/>
      <c r="N252" s="208"/>
      <c r="O252" s="97"/>
    </row>
    <row r="253" spans="3:15" x14ac:dyDescent="0.2">
      <c r="C253" s="208"/>
      <c r="D253" s="208"/>
      <c r="E253" s="208"/>
      <c r="F253" s="208"/>
      <c r="G253" s="208"/>
      <c r="H253" s="208"/>
      <c r="I253" s="208"/>
      <c r="J253" s="208"/>
      <c r="K253" s="208"/>
      <c r="L253" s="208"/>
      <c r="M253" s="208"/>
      <c r="N253" s="208"/>
      <c r="O253" s="97"/>
    </row>
    <row r="254" spans="3:15" x14ac:dyDescent="0.2">
      <c r="C254" s="208"/>
      <c r="D254" s="208"/>
      <c r="E254" s="208"/>
      <c r="F254" s="208"/>
      <c r="G254" s="208"/>
      <c r="H254" s="208"/>
      <c r="I254" s="208"/>
      <c r="J254" s="208"/>
      <c r="K254" s="208"/>
      <c r="L254" s="208"/>
      <c r="M254" s="208"/>
      <c r="N254" s="208"/>
      <c r="O254" s="97"/>
    </row>
    <row r="255" spans="3:15" x14ac:dyDescent="0.2">
      <c r="C255" s="208"/>
      <c r="D255" s="208"/>
      <c r="E255" s="208"/>
      <c r="F255" s="208"/>
      <c r="G255" s="208"/>
      <c r="H255" s="208"/>
      <c r="I255" s="208"/>
      <c r="J255" s="208"/>
      <c r="K255" s="208"/>
      <c r="L255" s="208"/>
      <c r="M255" s="208"/>
      <c r="N255" s="208"/>
      <c r="O255" s="97"/>
    </row>
    <row r="256" spans="3:15" x14ac:dyDescent="0.2">
      <c r="C256" s="208"/>
      <c r="D256" s="208"/>
      <c r="E256" s="208"/>
      <c r="F256" s="208"/>
      <c r="G256" s="208"/>
      <c r="H256" s="208"/>
      <c r="I256" s="208"/>
      <c r="J256" s="208"/>
      <c r="K256" s="208"/>
      <c r="L256" s="208"/>
      <c r="M256" s="208"/>
      <c r="N256" s="208"/>
      <c r="O256" s="97"/>
    </row>
    <row r="257" spans="3:15" x14ac:dyDescent="0.2">
      <c r="C257" s="208"/>
      <c r="D257" s="208"/>
      <c r="E257" s="208"/>
      <c r="F257" s="208"/>
      <c r="G257" s="208"/>
      <c r="H257" s="208"/>
      <c r="I257" s="208"/>
      <c r="J257" s="208"/>
      <c r="K257" s="208"/>
      <c r="L257" s="208"/>
      <c r="M257" s="208"/>
      <c r="N257" s="208"/>
      <c r="O257" s="97"/>
    </row>
    <row r="258" spans="3:15" x14ac:dyDescent="0.2">
      <c r="C258" s="208"/>
      <c r="D258" s="208"/>
      <c r="E258" s="208"/>
      <c r="F258" s="208"/>
      <c r="G258" s="208"/>
      <c r="H258" s="208"/>
      <c r="I258" s="208"/>
      <c r="J258" s="208"/>
      <c r="K258" s="208"/>
      <c r="L258" s="208"/>
      <c r="M258" s="208"/>
      <c r="N258" s="208"/>
      <c r="O258" s="97"/>
    </row>
    <row r="259" spans="3:15" x14ac:dyDescent="0.2">
      <c r="C259" s="208"/>
      <c r="D259" s="208"/>
      <c r="E259" s="208"/>
      <c r="F259" s="208"/>
      <c r="G259" s="208"/>
      <c r="H259" s="208"/>
      <c r="I259" s="208"/>
      <c r="J259" s="208"/>
      <c r="K259" s="208"/>
      <c r="L259" s="208"/>
      <c r="M259" s="208"/>
      <c r="N259" s="208"/>
      <c r="O259" s="97"/>
    </row>
    <row r="260" spans="3:15" x14ac:dyDescent="0.2">
      <c r="C260" s="208"/>
      <c r="D260" s="208"/>
      <c r="E260" s="208"/>
      <c r="F260" s="208"/>
      <c r="G260" s="208"/>
      <c r="H260" s="208"/>
      <c r="I260" s="208"/>
      <c r="J260" s="208"/>
      <c r="K260" s="208"/>
      <c r="L260" s="208"/>
      <c r="M260" s="208"/>
      <c r="N260" s="208"/>
      <c r="O260" s="97"/>
    </row>
    <row r="261" spans="3:15" x14ac:dyDescent="0.2">
      <c r="C261" s="208"/>
      <c r="D261" s="208"/>
      <c r="E261" s="208"/>
      <c r="F261" s="208"/>
      <c r="G261" s="208"/>
      <c r="H261" s="208"/>
      <c r="I261" s="208"/>
      <c r="J261" s="208"/>
      <c r="K261" s="208"/>
      <c r="L261" s="208"/>
      <c r="M261" s="208"/>
      <c r="N261" s="208"/>
      <c r="O261" s="97"/>
    </row>
    <row r="262" spans="3:15" x14ac:dyDescent="0.2">
      <c r="C262" s="208"/>
      <c r="D262" s="208"/>
      <c r="E262" s="208"/>
      <c r="F262" s="208"/>
      <c r="G262" s="208"/>
      <c r="H262" s="208"/>
      <c r="I262" s="208"/>
      <c r="J262" s="208"/>
      <c r="K262" s="208"/>
      <c r="L262" s="208"/>
      <c r="M262" s="208"/>
      <c r="N262" s="208"/>
      <c r="O262" s="97"/>
    </row>
    <row r="263" spans="3:15" x14ac:dyDescent="0.2">
      <c r="C263" s="208"/>
      <c r="D263" s="208"/>
      <c r="E263" s="208"/>
      <c r="F263" s="208"/>
      <c r="G263" s="208"/>
      <c r="H263" s="208"/>
      <c r="I263" s="208"/>
      <c r="J263" s="208"/>
      <c r="K263" s="208"/>
      <c r="L263" s="208"/>
      <c r="M263" s="208"/>
      <c r="N263" s="208"/>
      <c r="O263" s="97"/>
    </row>
    <row r="264" spans="3:15" x14ac:dyDescent="0.2">
      <c r="C264" s="208"/>
      <c r="D264" s="208"/>
      <c r="E264" s="208"/>
      <c r="F264" s="208"/>
      <c r="G264" s="208"/>
      <c r="H264" s="208"/>
      <c r="I264" s="208"/>
      <c r="J264" s="208"/>
      <c r="K264" s="208"/>
      <c r="L264" s="208"/>
      <c r="M264" s="208"/>
      <c r="N264" s="208"/>
      <c r="O264" s="97"/>
    </row>
    <row r="265" spans="3:15" x14ac:dyDescent="0.2">
      <c r="C265" s="208"/>
      <c r="D265" s="208"/>
      <c r="E265" s="208"/>
      <c r="F265" s="208"/>
      <c r="G265" s="208"/>
      <c r="H265" s="208"/>
      <c r="I265" s="208"/>
      <c r="J265" s="208"/>
      <c r="K265" s="208"/>
      <c r="L265" s="208"/>
      <c r="M265" s="208"/>
      <c r="N265" s="208"/>
      <c r="O265" s="97"/>
    </row>
    <row r="266" spans="3:15" x14ac:dyDescent="0.2">
      <c r="C266" s="208"/>
      <c r="D266" s="208"/>
      <c r="E266" s="208"/>
      <c r="F266" s="208"/>
      <c r="G266" s="208"/>
      <c r="H266" s="208"/>
      <c r="I266" s="208"/>
      <c r="J266" s="208"/>
      <c r="K266" s="208"/>
      <c r="L266" s="208"/>
      <c r="M266" s="208"/>
      <c r="N266" s="208"/>
      <c r="O266" s="97"/>
    </row>
    <row r="267" spans="3:15" x14ac:dyDescent="0.2">
      <c r="C267" s="208"/>
      <c r="D267" s="208"/>
      <c r="E267" s="208"/>
      <c r="F267" s="208"/>
      <c r="G267" s="208"/>
      <c r="H267" s="208"/>
      <c r="I267" s="208"/>
      <c r="J267" s="208"/>
      <c r="K267" s="208"/>
      <c r="L267" s="208"/>
      <c r="M267" s="208"/>
      <c r="N267" s="208"/>
      <c r="O267" s="97"/>
    </row>
    <row r="268" spans="3:15" x14ac:dyDescent="0.2">
      <c r="C268" s="208"/>
      <c r="D268" s="208"/>
      <c r="E268" s="208"/>
      <c r="F268" s="208"/>
      <c r="G268" s="208"/>
      <c r="H268" s="208"/>
      <c r="I268" s="208"/>
      <c r="J268" s="208"/>
      <c r="K268" s="208"/>
      <c r="L268" s="208"/>
      <c r="M268" s="208"/>
      <c r="N268" s="208"/>
      <c r="O268" s="97"/>
    </row>
    <row r="269" spans="3:15" x14ac:dyDescent="0.2">
      <c r="C269" s="208"/>
      <c r="D269" s="208"/>
      <c r="E269" s="208"/>
      <c r="F269" s="208"/>
      <c r="G269" s="208"/>
      <c r="H269" s="208"/>
      <c r="I269" s="208"/>
      <c r="J269" s="208"/>
      <c r="K269" s="208"/>
      <c r="L269" s="208"/>
      <c r="M269" s="208"/>
      <c r="N269" s="208"/>
      <c r="O269" s="97"/>
    </row>
    <row r="270" spans="3:15" x14ac:dyDescent="0.2">
      <c r="C270" s="208"/>
      <c r="D270" s="208"/>
      <c r="E270" s="208"/>
      <c r="F270" s="208"/>
      <c r="G270" s="208"/>
      <c r="H270" s="208"/>
      <c r="I270" s="208"/>
      <c r="J270" s="208"/>
      <c r="K270" s="208"/>
      <c r="L270" s="208"/>
      <c r="M270" s="208"/>
      <c r="N270" s="208"/>
      <c r="O270" s="97"/>
    </row>
    <row r="271" spans="3:15" x14ac:dyDescent="0.2">
      <c r="C271" s="208"/>
      <c r="D271" s="208"/>
      <c r="E271" s="208"/>
      <c r="F271" s="208"/>
      <c r="G271" s="208"/>
      <c r="H271" s="208"/>
      <c r="I271" s="208"/>
      <c r="J271" s="208"/>
      <c r="K271" s="208"/>
      <c r="L271" s="208"/>
      <c r="M271" s="208"/>
      <c r="N271" s="208"/>
      <c r="O271" s="97"/>
    </row>
    <row r="272" spans="3:15" x14ac:dyDescent="0.2">
      <c r="C272" s="208"/>
      <c r="D272" s="208"/>
      <c r="E272" s="208"/>
      <c r="F272" s="208"/>
      <c r="G272" s="208"/>
      <c r="H272" s="208"/>
      <c r="I272" s="208"/>
      <c r="J272" s="208"/>
      <c r="K272" s="208"/>
      <c r="L272" s="208"/>
      <c r="M272" s="208"/>
      <c r="N272" s="208"/>
      <c r="O272" s="97"/>
    </row>
    <row r="273" spans="3:15" x14ac:dyDescent="0.2">
      <c r="C273" s="208"/>
      <c r="D273" s="208"/>
      <c r="E273" s="208"/>
      <c r="F273" s="208"/>
      <c r="G273" s="208"/>
      <c r="H273" s="208"/>
      <c r="I273" s="208"/>
      <c r="J273" s="208"/>
      <c r="K273" s="208"/>
      <c r="L273" s="208"/>
      <c r="M273" s="208"/>
      <c r="N273" s="208"/>
      <c r="O273" s="97"/>
    </row>
    <row r="274" spans="3:15" x14ac:dyDescent="0.2">
      <c r="C274" s="208"/>
      <c r="D274" s="208"/>
      <c r="E274" s="208"/>
      <c r="F274" s="208"/>
      <c r="G274" s="208"/>
      <c r="H274" s="208"/>
      <c r="I274" s="208"/>
      <c r="J274" s="208"/>
      <c r="K274" s="208"/>
      <c r="L274" s="208"/>
      <c r="M274" s="208"/>
      <c r="N274" s="208"/>
      <c r="O274" s="97"/>
    </row>
    <row r="275" spans="3:15" x14ac:dyDescent="0.2">
      <c r="C275" s="208"/>
      <c r="D275" s="208"/>
      <c r="E275" s="208"/>
      <c r="F275" s="208"/>
      <c r="G275" s="208"/>
      <c r="H275" s="208"/>
      <c r="I275" s="208"/>
      <c r="J275" s="208"/>
      <c r="K275" s="208"/>
      <c r="L275" s="208"/>
      <c r="M275" s="208"/>
      <c r="N275" s="208"/>
      <c r="O275" s="97"/>
    </row>
    <row r="276" spans="3:15" x14ac:dyDescent="0.2">
      <c r="C276" s="208"/>
      <c r="D276" s="208"/>
      <c r="E276" s="208"/>
      <c r="F276" s="208"/>
      <c r="G276" s="208"/>
      <c r="H276" s="208"/>
      <c r="I276" s="208"/>
      <c r="J276" s="208"/>
      <c r="K276" s="208"/>
      <c r="L276" s="208"/>
      <c r="M276" s="208"/>
      <c r="N276" s="208"/>
      <c r="O276" s="97"/>
    </row>
    <row r="277" spans="3:15" x14ac:dyDescent="0.2">
      <c r="C277" s="208"/>
      <c r="D277" s="208"/>
      <c r="E277" s="208"/>
      <c r="F277" s="208"/>
      <c r="G277" s="208"/>
      <c r="H277" s="208"/>
      <c r="I277" s="208"/>
      <c r="J277" s="208"/>
      <c r="K277" s="208"/>
      <c r="L277" s="208"/>
      <c r="M277" s="208"/>
      <c r="N277" s="208"/>
      <c r="O277" s="97"/>
    </row>
    <row r="278" spans="3:15" x14ac:dyDescent="0.2">
      <c r="C278" s="208"/>
      <c r="D278" s="208"/>
      <c r="E278" s="208"/>
      <c r="F278" s="208"/>
      <c r="G278" s="208"/>
      <c r="H278" s="208"/>
      <c r="I278" s="208"/>
      <c r="J278" s="208"/>
      <c r="K278" s="208"/>
      <c r="L278" s="208"/>
      <c r="M278" s="208"/>
      <c r="N278" s="208"/>
      <c r="O278" s="97"/>
    </row>
    <row r="279" spans="3:15" x14ac:dyDescent="0.2">
      <c r="C279" s="208"/>
      <c r="D279" s="208"/>
      <c r="E279" s="208"/>
      <c r="F279" s="208"/>
      <c r="G279" s="208"/>
      <c r="H279" s="208"/>
      <c r="I279" s="208"/>
      <c r="J279" s="208"/>
      <c r="K279" s="208"/>
      <c r="L279" s="208"/>
      <c r="M279" s="208"/>
      <c r="N279" s="208"/>
      <c r="O279" s="97"/>
    </row>
    <row r="280" spans="3:15" x14ac:dyDescent="0.2">
      <c r="C280" s="208"/>
      <c r="D280" s="208"/>
      <c r="E280" s="208"/>
      <c r="F280" s="208"/>
      <c r="G280" s="208"/>
      <c r="H280" s="208"/>
      <c r="I280" s="208"/>
      <c r="J280" s="208"/>
      <c r="K280" s="208"/>
      <c r="L280" s="208"/>
      <c r="M280" s="208"/>
      <c r="N280" s="208"/>
      <c r="O280" s="97"/>
    </row>
    <row r="281" spans="3:15" x14ac:dyDescent="0.2">
      <c r="C281" s="208"/>
      <c r="D281" s="208"/>
      <c r="E281" s="208"/>
      <c r="F281" s="208"/>
      <c r="G281" s="208"/>
      <c r="H281" s="208"/>
      <c r="I281" s="208"/>
      <c r="J281" s="208"/>
      <c r="K281" s="208"/>
      <c r="L281" s="208"/>
      <c r="M281" s="208"/>
      <c r="N281" s="208"/>
      <c r="O281" s="97"/>
    </row>
    <row r="282" spans="3:15" x14ac:dyDescent="0.2">
      <c r="C282" s="208"/>
      <c r="D282" s="208"/>
      <c r="E282" s="208"/>
      <c r="F282" s="208"/>
      <c r="G282" s="208"/>
      <c r="H282" s="208"/>
      <c r="I282" s="208"/>
      <c r="J282" s="208"/>
      <c r="K282" s="208"/>
      <c r="L282" s="208"/>
      <c r="M282" s="208"/>
      <c r="N282" s="208"/>
      <c r="O282" s="97"/>
    </row>
    <row r="283" spans="3:15" x14ac:dyDescent="0.2">
      <c r="C283" s="208"/>
      <c r="D283" s="208"/>
      <c r="E283" s="208"/>
      <c r="F283" s="208"/>
      <c r="G283" s="208"/>
      <c r="H283" s="208"/>
      <c r="I283" s="208"/>
      <c r="J283" s="208"/>
      <c r="K283" s="208"/>
      <c r="L283" s="208"/>
      <c r="M283" s="208"/>
      <c r="N283" s="208"/>
      <c r="O283" s="97"/>
    </row>
    <row r="284" spans="3:15" x14ac:dyDescent="0.2">
      <c r="C284" s="208"/>
      <c r="D284" s="208"/>
      <c r="E284" s="208"/>
      <c r="F284" s="208"/>
      <c r="G284" s="208"/>
      <c r="H284" s="208"/>
      <c r="I284" s="208"/>
      <c r="J284" s="208"/>
      <c r="K284" s="208"/>
      <c r="L284" s="208"/>
      <c r="M284" s="208"/>
      <c r="N284" s="208"/>
      <c r="O284" s="97"/>
    </row>
    <row r="285" spans="3:15" x14ac:dyDescent="0.2">
      <c r="C285" s="208"/>
      <c r="D285" s="208"/>
      <c r="E285" s="208"/>
      <c r="F285" s="208"/>
      <c r="G285" s="208"/>
      <c r="H285" s="208"/>
      <c r="I285" s="208"/>
      <c r="J285" s="208"/>
      <c r="K285" s="208"/>
      <c r="L285" s="208"/>
      <c r="M285" s="208"/>
      <c r="N285" s="208"/>
      <c r="O285" s="97"/>
    </row>
  </sheetData>
  <sheetProtection algorithmName="SHA-512" hashValue="0kIRGUI5HatBATkQ5EAZk9rU0qmWTMJ0dpPjM9oChR2NVyvcIMHzl7+oTnqfXbmr7bYEVgszove7sK0vbw8JEg==" saltValue="S8qik+8xn3KMIex9CM5WOA==" spinCount="100000" sheet="1" objects="1" scenarios="1" selectLockedCells="1"/>
  <mergeCells count="27">
    <mergeCell ref="C152:N152"/>
    <mergeCell ref="C153:N153"/>
    <mergeCell ref="C146:N146"/>
    <mergeCell ref="C147:N147"/>
    <mergeCell ref="C148:N148"/>
    <mergeCell ref="C149:N149"/>
    <mergeCell ref="C150:N150"/>
    <mergeCell ref="C151:N151"/>
    <mergeCell ref="C145:N145"/>
    <mergeCell ref="C136:N136"/>
    <mergeCell ref="C137:N137"/>
    <mergeCell ref="C138:N138"/>
    <mergeCell ref="C139:N139"/>
    <mergeCell ref="C140:N140"/>
    <mergeCell ref="C141:N141"/>
    <mergeCell ref="C142:N142"/>
    <mergeCell ref="C143:N143"/>
    <mergeCell ref="C144:N144"/>
    <mergeCell ref="D93:E93"/>
    <mergeCell ref="J93:K93"/>
    <mergeCell ref="F11:N11"/>
    <mergeCell ref="C20:K20"/>
    <mergeCell ref="C44:O44"/>
    <mergeCell ref="C45:O45"/>
    <mergeCell ref="C46:O46"/>
    <mergeCell ref="D52:E52"/>
    <mergeCell ref="J52:K52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Distances!$A:$A</xm:f>
          </x14:formula1>
          <xm:sqref>C17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opLeftCell="A7" workbookViewId="0">
      <selection activeCell="J34" sqref="J34"/>
    </sheetView>
  </sheetViews>
  <sheetFormatPr defaultRowHeight="15" x14ac:dyDescent="0.25"/>
  <cols>
    <col min="1" max="1" width="24.7109375" customWidth="1"/>
    <col min="4" max="4" width="22" bestFit="1" customWidth="1"/>
    <col min="5" max="5" width="6.85546875" bestFit="1" customWidth="1"/>
  </cols>
  <sheetData>
    <row r="1" spans="1:5" x14ac:dyDescent="0.25">
      <c r="A1" s="3"/>
      <c r="B1" s="3" t="s">
        <v>51</v>
      </c>
      <c r="E1" t="s">
        <v>51</v>
      </c>
    </row>
    <row r="2" spans="1:5" x14ac:dyDescent="0.25">
      <c r="A2" s="3" t="s">
        <v>96</v>
      </c>
      <c r="B2" s="3">
        <v>1308</v>
      </c>
      <c r="D2" s="1" t="s">
        <v>96</v>
      </c>
      <c r="E2">
        <v>1280</v>
      </c>
    </row>
    <row r="3" spans="1:5" x14ac:dyDescent="0.25">
      <c r="A3" s="3" t="s">
        <v>97</v>
      </c>
      <c r="B3" s="3">
        <v>8571</v>
      </c>
      <c r="D3" s="1" t="s">
        <v>97</v>
      </c>
      <c r="E3">
        <v>8548</v>
      </c>
    </row>
    <row r="4" spans="1:5" x14ac:dyDescent="0.25">
      <c r="A4" s="3" t="s">
        <v>98</v>
      </c>
      <c r="B4" s="3">
        <v>11521</v>
      </c>
      <c r="D4" s="2" t="s">
        <v>98</v>
      </c>
      <c r="E4">
        <v>11325</v>
      </c>
    </row>
    <row r="5" spans="1:5" x14ac:dyDescent="0.25">
      <c r="A5" s="3" t="s">
        <v>99</v>
      </c>
      <c r="B5" s="3">
        <v>8730</v>
      </c>
      <c r="D5" s="1" t="s">
        <v>99</v>
      </c>
      <c r="E5">
        <v>8680</v>
      </c>
    </row>
    <row r="6" spans="1:5" x14ac:dyDescent="0.25">
      <c r="A6" s="3" t="s">
        <v>100</v>
      </c>
      <c r="B6" s="3">
        <v>3417</v>
      </c>
      <c r="D6" s="1" t="s">
        <v>100</v>
      </c>
      <c r="E6">
        <v>3406</v>
      </c>
    </row>
    <row r="7" spans="1:5" x14ac:dyDescent="0.25">
      <c r="A7" s="3" t="s">
        <v>101</v>
      </c>
      <c r="B7" s="3">
        <v>8233</v>
      </c>
      <c r="D7" s="2" t="s">
        <v>101</v>
      </c>
      <c r="E7">
        <v>8192</v>
      </c>
    </row>
    <row r="8" spans="1:5" x14ac:dyDescent="0.25">
      <c r="A8" s="3" t="s">
        <v>102</v>
      </c>
      <c r="B8" s="3">
        <v>8497</v>
      </c>
      <c r="D8" s="1" t="s">
        <v>102</v>
      </c>
      <c r="E8">
        <v>8473</v>
      </c>
    </row>
    <row r="9" spans="1:5" x14ac:dyDescent="0.25">
      <c r="A9" s="3" t="s">
        <v>103</v>
      </c>
      <c r="B9" s="3">
        <v>7741</v>
      </c>
      <c r="D9" s="2" t="s">
        <v>103</v>
      </c>
      <c r="E9">
        <v>7719</v>
      </c>
    </row>
    <row r="10" spans="1:5" x14ac:dyDescent="0.25">
      <c r="A10" s="3" t="s">
        <v>104</v>
      </c>
      <c r="B10" s="3">
        <v>8153</v>
      </c>
      <c r="D10" s="2" t="s">
        <v>104</v>
      </c>
      <c r="E10">
        <v>8111</v>
      </c>
    </row>
    <row r="11" spans="1:5" x14ac:dyDescent="0.25">
      <c r="A11" s="3" t="s">
        <v>105</v>
      </c>
      <c r="B11" s="3">
        <v>4199</v>
      </c>
      <c r="D11" s="2" t="s">
        <v>105</v>
      </c>
    </row>
    <row r="12" spans="1:5" x14ac:dyDescent="0.25">
      <c r="A12" s="3" t="s">
        <v>106</v>
      </c>
      <c r="B12" s="3">
        <v>1710</v>
      </c>
      <c r="D12" s="1" t="s">
        <v>106</v>
      </c>
      <c r="E12">
        <v>1690</v>
      </c>
    </row>
    <row r="13" spans="1:5" x14ac:dyDescent="0.25">
      <c r="A13" s="3" t="s">
        <v>107</v>
      </c>
      <c r="B13" s="3">
        <v>10500</v>
      </c>
      <c r="D13" s="2" t="s">
        <v>107</v>
      </c>
      <c r="E13">
        <v>10357</v>
      </c>
    </row>
    <row r="14" spans="1:5" x14ac:dyDescent="0.25">
      <c r="A14" s="3" t="s">
        <v>108</v>
      </c>
      <c r="B14" s="3">
        <v>10361</v>
      </c>
      <c r="D14" s="2" t="s">
        <v>108</v>
      </c>
      <c r="E14">
        <v>10154</v>
      </c>
    </row>
    <row r="15" spans="1:5" x14ac:dyDescent="0.25">
      <c r="A15" s="3" t="s">
        <v>109</v>
      </c>
      <c r="B15" s="3">
        <v>8529</v>
      </c>
      <c r="D15" s="2" t="s">
        <v>109</v>
      </c>
      <c r="E15">
        <v>8522</v>
      </c>
    </row>
    <row r="16" spans="1:5" x14ac:dyDescent="0.25">
      <c r="A16" s="3" t="s">
        <v>110</v>
      </c>
      <c r="B16" s="3">
        <v>9672</v>
      </c>
      <c r="D16" s="2" t="s">
        <v>110</v>
      </c>
      <c r="E16">
        <v>9518</v>
      </c>
    </row>
    <row r="17" spans="1:5" x14ac:dyDescent="0.25">
      <c r="A17" s="3" t="s">
        <v>111</v>
      </c>
      <c r="B17" s="3">
        <v>10470</v>
      </c>
      <c r="D17" s="2" t="s">
        <v>111</v>
      </c>
      <c r="E17">
        <v>10274</v>
      </c>
    </row>
    <row r="18" spans="1:5" x14ac:dyDescent="0.25">
      <c r="A18" s="3" t="s">
        <v>112</v>
      </c>
      <c r="B18" s="3">
        <v>11621</v>
      </c>
      <c r="D18" s="1" t="s">
        <v>112</v>
      </c>
      <c r="E18">
        <v>11435</v>
      </c>
    </row>
    <row r="19" spans="1:5" x14ac:dyDescent="0.25">
      <c r="A19" s="3" t="s">
        <v>113</v>
      </c>
      <c r="B19" s="3">
        <v>11583</v>
      </c>
      <c r="D19" s="2" t="s">
        <v>113</v>
      </c>
      <c r="E19">
        <v>11374</v>
      </c>
    </row>
    <row r="20" spans="1:5" x14ac:dyDescent="0.25">
      <c r="A20" s="3" t="s">
        <v>114</v>
      </c>
      <c r="B20" s="3">
        <v>2131</v>
      </c>
      <c r="D20" s="2" t="s">
        <v>114</v>
      </c>
      <c r="E20">
        <v>2062</v>
      </c>
    </row>
    <row r="21" spans="1:5" x14ac:dyDescent="0.25">
      <c r="A21" s="3" t="s">
        <v>115</v>
      </c>
      <c r="B21" s="3">
        <v>7047</v>
      </c>
      <c r="D21" s="2" t="s">
        <v>115</v>
      </c>
      <c r="E21">
        <v>7013</v>
      </c>
    </row>
    <row r="22" spans="1:5" x14ac:dyDescent="0.25">
      <c r="A22" s="3" t="s">
        <v>116</v>
      </c>
      <c r="B22" s="3">
        <v>8088</v>
      </c>
      <c r="D22" s="1" t="s">
        <v>116</v>
      </c>
      <c r="E22">
        <v>8067</v>
      </c>
    </row>
    <row r="23" spans="1:5" x14ac:dyDescent="0.25">
      <c r="A23" s="3" t="s">
        <v>117</v>
      </c>
      <c r="B23" s="3">
        <v>10634</v>
      </c>
      <c r="D23" s="2" t="s">
        <v>117</v>
      </c>
      <c r="E23">
        <v>10443</v>
      </c>
    </row>
    <row r="24" spans="1:5" x14ac:dyDescent="0.25">
      <c r="A24" s="3" t="s">
        <v>118</v>
      </c>
      <c r="B24" s="3">
        <v>8042</v>
      </c>
      <c r="D24" s="1" t="s">
        <v>118</v>
      </c>
      <c r="E24">
        <v>8028</v>
      </c>
    </row>
    <row r="25" spans="1:5" x14ac:dyDescent="0.25">
      <c r="A25" s="3" t="s">
        <v>119</v>
      </c>
      <c r="B25" s="3">
        <v>9821</v>
      </c>
      <c r="D25" s="2" t="s">
        <v>119</v>
      </c>
      <c r="E25">
        <v>9729</v>
      </c>
    </row>
    <row r="26" spans="1:5" x14ac:dyDescent="0.25">
      <c r="A26" s="3" t="s">
        <v>120</v>
      </c>
      <c r="B26" s="3">
        <v>8872</v>
      </c>
      <c r="D26" s="2" t="s">
        <v>120</v>
      </c>
      <c r="E26">
        <v>8846</v>
      </c>
    </row>
    <row r="27" spans="1:5" x14ac:dyDescent="0.25">
      <c r="A27" s="3" t="s">
        <v>121</v>
      </c>
      <c r="B27" s="3">
        <v>2585</v>
      </c>
      <c r="D27" s="2" t="s">
        <v>121</v>
      </c>
      <c r="E27">
        <v>2585</v>
      </c>
    </row>
    <row r="28" spans="1:5" x14ac:dyDescent="0.25">
      <c r="A28" s="3" t="s">
        <v>122</v>
      </c>
      <c r="B28" s="3">
        <v>898</v>
      </c>
      <c r="D28" s="2" t="s">
        <v>122</v>
      </c>
      <c r="E28">
        <v>898</v>
      </c>
    </row>
    <row r="29" spans="1:5" x14ac:dyDescent="0.25">
      <c r="A29" s="3" t="s">
        <v>123</v>
      </c>
      <c r="B29" s="3">
        <v>7838</v>
      </c>
      <c r="D29" s="2" t="s">
        <v>123</v>
      </c>
      <c r="E29">
        <v>7812</v>
      </c>
    </row>
    <row r="30" spans="1:5" x14ac:dyDescent="0.25">
      <c r="A30" s="3" t="s">
        <v>124</v>
      </c>
      <c r="B30" s="3">
        <v>7809</v>
      </c>
      <c r="D30" s="2" t="s">
        <v>124</v>
      </c>
      <c r="E30">
        <v>7796</v>
      </c>
    </row>
    <row r="31" spans="1:5" x14ac:dyDescent="0.25">
      <c r="A31" s="3" t="s">
        <v>125</v>
      </c>
      <c r="B31" s="3">
        <v>11645</v>
      </c>
      <c r="D31" s="2" t="s">
        <v>125</v>
      </c>
    </row>
    <row r="32" spans="1:5" x14ac:dyDescent="0.25">
      <c r="A32" s="3" t="s">
        <v>126</v>
      </c>
      <c r="B32" s="3">
        <v>173</v>
      </c>
      <c r="D32" s="2" t="s">
        <v>126</v>
      </c>
    </row>
    <row r="33" spans="1:5" x14ac:dyDescent="0.25">
      <c r="A33" s="3" t="s">
        <v>127</v>
      </c>
      <c r="B33" s="3">
        <v>8144</v>
      </c>
      <c r="D33" s="2" t="s">
        <v>127</v>
      </c>
      <c r="E33">
        <v>8144</v>
      </c>
    </row>
    <row r="34" spans="1:5" x14ac:dyDescent="0.25">
      <c r="A34" s="3" t="s">
        <v>128</v>
      </c>
      <c r="B34" s="3">
        <v>8875</v>
      </c>
      <c r="D34" s="1" t="s">
        <v>128</v>
      </c>
    </row>
    <row r="35" spans="1:5" x14ac:dyDescent="0.25">
      <c r="A35" s="3" t="s">
        <v>129</v>
      </c>
      <c r="B35" s="3">
        <v>8834</v>
      </c>
      <c r="D35" s="2" t="s">
        <v>129</v>
      </c>
      <c r="E35">
        <v>8771</v>
      </c>
    </row>
    <row r="36" spans="1:5" x14ac:dyDescent="0.25">
      <c r="A36" s="3" t="s">
        <v>130</v>
      </c>
      <c r="B36" s="3">
        <v>6326</v>
      </c>
      <c r="D36" s="2" t="s">
        <v>130</v>
      </c>
    </row>
    <row r="37" spans="1:5" x14ac:dyDescent="0.25">
      <c r="A37" s="3" t="s">
        <v>131</v>
      </c>
      <c r="B37" s="3">
        <v>482</v>
      </c>
      <c r="D37" s="2" t="s">
        <v>131</v>
      </c>
    </row>
    <row r="38" spans="1:5" x14ac:dyDescent="0.25">
      <c r="A38" s="3" t="s">
        <v>50</v>
      </c>
      <c r="B38" s="3">
        <v>11537</v>
      </c>
      <c r="D38" s="2" t="s">
        <v>50</v>
      </c>
      <c r="E38">
        <v>11285</v>
      </c>
    </row>
    <row r="39" spans="1:5" x14ac:dyDescent="0.25">
      <c r="A39" s="3" t="s">
        <v>132</v>
      </c>
      <c r="B39" s="3">
        <v>617</v>
      </c>
      <c r="D39" s="2" t="s">
        <v>132</v>
      </c>
    </row>
    <row r="40" spans="1:5" x14ac:dyDescent="0.25">
      <c r="A40" s="3" t="s">
        <v>133</v>
      </c>
      <c r="B40" s="3">
        <v>7505</v>
      </c>
      <c r="D40" s="2" t="s">
        <v>133</v>
      </c>
      <c r="E40">
        <v>7423</v>
      </c>
    </row>
    <row r="41" spans="1:5" x14ac:dyDescent="0.25">
      <c r="A41" s="3" t="s">
        <v>134</v>
      </c>
      <c r="B41" s="3">
        <v>1157</v>
      </c>
      <c r="D41" s="2" t="s">
        <v>134</v>
      </c>
    </row>
    <row r="42" spans="1:5" x14ac:dyDescent="0.25">
      <c r="A42" s="3" t="s">
        <v>51</v>
      </c>
      <c r="B42" s="3">
        <v>0</v>
      </c>
      <c r="D42" s="2" t="s">
        <v>51</v>
      </c>
      <c r="E42">
        <v>0</v>
      </c>
    </row>
    <row r="43" spans="1:5" x14ac:dyDescent="0.25">
      <c r="A43" s="3" t="s">
        <v>135</v>
      </c>
      <c r="B43" s="3">
        <v>11241</v>
      </c>
      <c r="D43" s="2" t="s">
        <v>135</v>
      </c>
      <c r="E43">
        <v>11056</v>
      </c>
    </row>
    <row r="44" spans="1:5" x14ac:dyDescent="0.25">
      <c r="A44" s="3" t="s">
        <v>52</v>
      </c>
      <c r="B44" s="3">
        <v>9019</v>
      </c>
      <c r="D44" s="2" t="s">
        <v>52</v>
      </c>
      <c r="E44">
        <v>8968</v>
      </c>
    </row>
    <row r="45" spans="1:5" x14ac:dyDescent="0.25">
      <c r="A45" s="3" t="s">
        <v>136</v>
      </c>
      <c r="B45" s="3">
        <v>10218</v>
      </c>
      <c r="D45" s="2" t="s">
        <v>136</v>
      </c>
      <c r="E45">
        <v>10064</v>
      </c>
    </row>
    <row r="46" spans="1:5" x14ac:dyDescent="0.25">
      <c r="A46" s="3" t="s">
        <v>137</v>
      </c>
      <c r="B46" s="3">
        <v>9493</v>
      </c>
      <c r="D46" s="1" t="s">
        <v>137</v>
      </c>
      <c r="E46">
        <v>9398</v>
      </c>
    </row>
    <row r="47" spans="1:5" x14ac:dyDescent="0.25">
      <c r="A47" s="3" t="s">
        <v>138</v>
      </c>
      <c r="B47" s="3">
        <v>7968</v>
      </c>
      <c r="D47" s="2" t="s">
        <v>138</v>
      </c>
      <c r="E47">
        <v>7922</v>
      </c>
    </row>
    <row r="48" spans="1:5" x14ac:dyDescent="0.25">
      <c r="A48" s="3" t="s">
        <v>139</v>
      </c>
      <c r="B48" s="3">
        <v>482</v>
      </c>
      <c r="D48" s="2" t="s">
        <v>139</v>
      </c>
    </row>
    <row r="49" spans="1:5" x14ac:dyDescent="0.25">
      <c r="A49" s="3" t="s">
        <v>140</v>
      </c>
      <c r="B49" s="3">
        <v>12018</v>
      </c>
      <c r="D49" s="2" t="s">
        <v>140</v>
      </c>
      <c r="E49">
        <v>11825</v>
      </c>
    </row>
    <row r="50" spans="1:5" x14ac:dyDescent="0.25">
      <c r="A50" s="3" t="s">
        <v>141</v>
      </c>
      <c r="B50" s="3">
        <v>10365</v>
      </c>
      <c r="D50" s="2" t="s">
        <v>141</v>
      </c>
    </row>
    <row r="51" spans="1:5" x14ac:dyDescent="0.25">
      <c r="A51" s="3"/>
      <c r="B51" s="3"/>
      <c r="D51" s="2"/>
    </row>
    <row r="52" spans="1:5" x14ac:dyDescent="0.25">
      <c r="D52" s="2"/>
    </row>
    <row r="53" spans="1:5" x14ac:dyDescent="0.25">
      <c r="D53" s="2"/>
    </row>
    <row r="54" spans="1:5" x14ac:dyDescent="0.25">
      <c r="D54" s="2"/>
    </row>
    <row r="55" spans="1:5" x14ac:dyDescent="0.25">
      <c r="D55" s="2"/>
    </row>
    <row r="56" spans="1:5" x14ac:dyDescent="0.25">
      <c r="D56" s="2"/>
    </row>
    <row r="57" spans="1:5" x14ac:dyDescent="0.25">
      <c r="D57" s="2"/>
    </row>
    <row r="58" spans="1:5" x14ac:dyDescent="0.25">
      <c r="D58" s="2"/>
    </row>
    <row r="59" spans="1:5" x14ac:dyDescent="0.25">
      <c r="D59" s="1"/>
    </row>
    <row r="60" spans="1:5" x14ac:dyDescent="0.25">
      <c r="D60" s="1"/>
    </row>
    <row r="61" spans="1:5" x14ac:dyDescent="0.25">
      <c r="D61" s="2"/>
    </row>
    <row r="62" spans="1:5" x14ac:dyDescent="0.25">
      <c r="D62" s="1"/>
    </row>
    <row r="63" spans="1:5" x14ac:dyDescent="0.25">
      <c r="D63" s="1"/>
    </row>
    <row r="65" spans="4:4" x14ac:dyDescent="0.25">
      <c r="D65" s="2"/>
    </row>
    <row r="66" spans="4:4" x14ac:dyDescent="0.25">
      <c r="D66" s="2"/>
    </row>
    <row r="67" spans="4:4" x14ac:dyDescent="0.25">
      <c r="D67" s="1"/>
    </row>
    <row r="68" spans="4:4" x14ac:dyDescent="0.25">
      <c r="D68" s="2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128958C06E0B4E98E172CA877B6F17" ma:contentTypeVersion="17" ma:contentTypeDescription="Create a new document." ma:contentTypeScope="" ma:versionID="aa766552af2616bd8ae242a3d55007cf">
  <xsd:schema xmlns:xsd="http://www.w3.org/2001/XMLSchema" xmlns:xs="http://www.w3.org/2001/XMLSchema" xmlns:p="http://schemas.microsoft.com/office/2006/metadata/properties" xmlns:ns2="46f58e11-2b45-4b76-8204-fe789278b445" xmlns:ns3="4548e204-db44-45b6-b7bb-cdaa60850141" targetNamespace="http://schemas.microsoft.com/office/2006/metadata/properties" ma:root="true" ma:fieldsID="97d8f03fe1dac319b52990ccaac2a8d3" ns2:_="" ns3:_="">
    <xsd:import namespace="46f58e11-2b45-4b76-8204-fe789278b445"/>
    <xsd:import namespace="4548e204-db44-45b6-b7bb-cdaa60850141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58e11-2b45-4b76-8204-fe789278b445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10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11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12" nillable="true" ma:displayName="MigrationWizIdSecurityGroups" ma:internalName="MigrationWizIdSecurityGroups">
      <xsd:simpleType>
        <xsd:restriction base="dms:Text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48e204-db44-45b6-b7bb-cdaa60850141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SecurityGroups xmlns="46f58e11-2b45-4b76-8204-fe789278b445" xsi:nil="true"/>
    <MigrationWizId xmlns="46f58e11-2b45-4b76-8204-fe789278b445" xsi:nil="true"/>
    <MigrationWizIdDocumentLibraryPermissions xmlns="46f58e11-2b45-4b76-8204-fe789278b445" xsi:nil="true"/>
    <MigrationWizIdPermissionLevels xmlns="46f58e11-2b45-4b76-8204-fe789278b445" xsi:nil="true"/>
    <MigrationWizIdPermissions xmlns="46f58e11-2b45-4b76-8204-fe789278b445" xsi:nil="true"/>
  </documentManagement>
</p:properties>
</file>

<file path=customXml/itemProps1.xml><?xml version="1.0" encoding="utf-8"?>
<ds:datastoreItem xmlns:ds="http://schemas.openxmlformats.org/officeDocument/2006/customXml" ds:itemID="{B2A65BF5-6387-44DD-AC80-6961A48725B5}"/>
</file>

<file path=customXml/itemProps2.xml><?xml version="1.0" encoding="utf-8"?>
<ds:datastoreItem xmlns:ds="http://schemas.openxmlformats.org/officeDocument/2006/customXml" ds:itemID="{8F26A626-B27B-40CD-8EAB-2CF75ED27F09}"/>
</file>

<file path=customXml/itemProps3.xml><?xml version="1.0" encoding="utf-8"?>
<ds:datastoreItem xmlns:ds="http://schemas.openxmlformats.org/officeDocument/2006/customXml" ds:itemID="{54937D31-AE4D-4098-BF6A-CDC1833033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P6 calculator</vt:lpstr>
      <vt:lpstr>Distances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Pendered</dc:creator>
  <cp:lastModifiedBy>James Pendered</cp:lastModifiedBy>
  <dcterms:created xsi:type="dcterms:W3CDTF">2016-11-08T11:29:30Z</dcterms:created>
  <dcterms:modified xsi:type="dcterms:W3CDTF">2017-05-03T16:47:42Z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0x010100FC128958C06E0B4E98E172CA877B6F17</vt:lpwstr>
  </property>
</Properties>
</file>